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645" activeTab="1"/>
  </bookViews>
  <sheets>
    <sheet name="стр.1_4" sheetId="4" r:id="rId1"/>
    <sheet name="стр.5_6" sheetId="5" r:id="rId2"/>
    <sheet name="2021" sheetId="6" r:id="rId3"/>
    <sheet name="2022" sheetId="7" r:id="rId4"/>
    <sheet name="2023" sheetId="8" r:id="rId5"/>
    <sheet name="Лист1" sheetId="9" r:id="rId6"/>
  </sheets>
  <definedNames>
    <definedName name="TABLE" localSheetId="0">стр.1_4!#REF!</definedName>
    <definedName name="TABLE" localSheetId="1">стр.5_6!#REF!</definedName>
    <definedName name="TABLE_2" localSheetId="0">стр.1_4!#REF!</definedName>
    <definedName name="TABLE_2" localSheetId="1">стр.5_6!#REF!</definedName>
    <definedName name="_xlnm.Print_Titles" localSheetId="0">стр.1_4!$28:$31</definedName>
    <definedName name="_xlnm.Print_Titles" localSheetId="1">стр.5_6!$2:$5</definedName>
    <definedName name="_xlnm.Print_Area" localSheetId="0">стр.1_4!$A$1:$FE$134</definedName>
    <definedName name="_xlnm.Print_Area" localSheetId="1">стр.5_6!$A$1:$FE$64</definedName>
  </definedNames>
  <calcPr calcId="125725"/>
</workbook>
</file>

<file path=xl/calcChain.xml><?xml version="1.0" encoding="utf-8"?>
<calcChain xmlns="http://schemas.openxmlformats.org/spreadsheetml/2006/main">
  <c r="DF14" i="5"/>
  <c r="DF58" i="4"/>
  <c r="DF59"/>
  <c r="DF81"/>
  <c r="DF82"/>
  <c r="DF79" s="1"/>
  <c r="DF18" i="5"/>
  <c r="DF16" s="1"/>
  <c r="DF123" i="4"/>
  <c r="DF122" s="1"/>
  <c r="DF102"/>
  <c r="EF115"/>
  <c r="EF64"/>
  <c r="EF60"/>
  <c r="EF58"/>
  <c r="DS115"/>
  <c r="DS14" i="5"/>
  <c r="DS79" i="4"/>
  <c r="EF79"/>
  <c r="DS101"/>
  <c r="EF101"/>
  <c r="DS64"/>
  <c r="DS60"/>
  <c r="DS58"/>
  <c r="ES124"/>
  <c r="EF124"/>
  <c r="DS124"/>
  <c r="DF124"/>
  <c r="EF122"/>
  <c r="DS122"/>
  <c r="ES32" l="1"/>
  <c r="E108" i="8"/>
  <c r="E105"/>
  <c r="E99" s="1"/>
  <c r="E90" s="1"/>
  <c r="D105"/>
  <c r="D100"/>
  <c r="D99" s="1"/>
  <c r="D91"/>
  <c r="E89"/>
  <c r="E88"/>
  <c r="E87"/>
  <c r="E86"/>
  <c r="E85"/>
  <c r="E79" s="1"/>
  <c r="D79"/>
  <c r="E74"/>
  <c r="E70"/>
  <c r="E69"/>
  <c r="E68"/>
  <c r="E67"/>
  <c r="E65"/>
  <c r="E62"/>
  <c r="E61"/>
  <c r="E59"/>
  <c r="E58"/>
  <c r="D56"/>
  <c r="E53"/>
  <c r="E48"/>
  <c r="E42"/>
  <c r="D40"/>
  <c r="D35"/>
  <c r="D30" s="1"/>
  <c r="E30"/>
  <c r="E26"/>
  <c r="D26"/>
  <c r="E21"/>
  <c r="D21"/>
  <c r="D17"/>
  <c r="D16"/>
  <c r="E11"/>
  <c r="D11"/>
  <c r="D10"/>
  <c r="D19" s="1"/>
  <c r="D9"/>
  <c r="D18" s="1"/>
  <c r="E6"/>
  <c r="E108" i="7"/>
  <c r="E99" s="1"/>
  <c r="E90" s="1"/>
  <c r="D105"/>
  <c r="D100"/>
  <c r="D91"/>
  <c r="E89"/>
  <c r="E88"/>
  <c r="E87"/>
  <c r="E86"/>
  <c r="E85"/>
  <c r="E79" s="1"/>
  <c r="D79"/>
  <c r="E74"/>
  <c r="E70"/>
  <c r="E69"/>
  <c r="E68"/>
  <c r="E67"/>
  <c r="E65"/>
  <c r="E62"/>
  <c r="E61"/>
  <c r="E59"/>
  <c r="E58"/>
  <c r="D56"/>
  <c r="E53"/>
  <c r="E48"/>
  <c r="E42"/>
  <c r="E40"/>
  <c r="D40"/>
  <c r="D35"/>
  <c r="E30"/>
  <c r="D30"/>
  <c r="E26"/>
  <c r="D26"/>
  <c r="E21"/>
  <c r="D21"/>
  <c r="D20" s="1"/>
  <c r="D17"/>
  <c r="D16"/>
  <c r="E11"/>
  <c r="D11"/>
  <c r="D10"/>
  <c r="D19" s="1"/>
  <c r="D9"/>
  <c r="D18" s="1"/>
  <c r="E6"/>
  <c r="E108" i="6"/>
  <c r="E99" s="1"/>
  <c r="E90" s="1"/>
  <c r="D105"/>
  <c r="D100"/>
  <c r="D91"/>
  <c r="E89"/>
  <c r="E88"/>
  <c r="E87"/>
  <c r="E86"/>
  <c r="E85"/>
  <c r="E79"/>
  <c r="D79"/>
  <c r="E74"/>
  <c r="E70"/>
  <c r="E69"/>
  <c r="E68"/>
  <c r="E67"/>
  <c r="E65"/>
  <c r="E62"/>
  <c r="E61"/>
  <c r="E59"/>
  <c r="E58"/>
  <c r="E56"/>
  <c r="D56"/>
  <c r="E53"/>
  <c r="E48"/>
  <c r="E42"/>
  <c r="E40" s="1"/>
  <c r="E20" s="1"/>
  <c r="D40"/>
  <c r="D35"/>
  <c r="E30"/>
  <c r="D30"/>
  <c r="E26"/>
  <c r="D26"/>
  <c r="E21"/>
  <c r="D21"/>
  <c r="D17"/>
  <c r="D16"/>
  <c r="E11"/>
  <c r="D11"/>
  <c r="D10"/>
  <c r="D19" s="1"/>
  <c r="D9"/>
  <c r="D18" s="1"/>
  <c r="E7"/>
  <c r="E6" s="1"/>
  <c r="E5" s="1"/>
  <c r="DF12" i="5"/>
  <c r="D20" i="6" l="1"/>
  <c r="D99"/>
  <c r="D90" s="1"/>
  <c r="E20" i="7"/>
  <c r="E56"/>
  <c r="E40" i="8"/>
  <c r="D90"/>
  <c r="E5"/>
  <c r="D6"/>
  <c r="D5" s="1"/>
  <c r="D20"/>
  <c r="D4" s="1"/>
  <c r="D3" s="1"/>
  <c r="E56"/>
  <c r="E5" i="7"/>
  <c r="E4" s="1"/>
  <c r="E3" s="1"/>
  <c r="D6"/>
  <c r="D5" s="1"/>
  <c r="D4" s="1"/>
  <c r="D99"/>
  <c r="D90" s="1"/>
  <c r="D3" s="1"/>
  <c r="E4" i="6"/>
  <c r="E3" s="1"/>
  <c r="D6"/>
  <c r="D5" s="1"/>
  <c r="D4" s="1"/>
  <c r="D3" s="1"/>
  <c r="DS18" i="5"/>
  <c r="EF18"/>
  <c r="EF39" s="1"/>
  <c r="EF35" s="1"/>
  <c r="DF101" i="4"/>
  <c r="DF43"/>
  <c r="DF36" i="5"/>
  <c r="DF35" s="1"/>
  <c r="EF43" i="4"/>
  <c r="DS43"/>
  <c r="DS38" i="5"/>
  <c r="DS35" s="1"/>
  <c r="EF31"/>
  <c r="DS31"/>
  <c r="EF27"/>
  <c r="DS27"/>
  <c r="DS16"/>
  <c r="EF12"/>
  <c r="DS12"/>
  <c r="EF113" i="4"/>
  <c r="EF99" s="1"/>
  <c r="EF94" s="1"/>
  <c r="DS113"/>
  <c r="DS99" s="1"/>
  <c r="DS94" s="1"/>
  <c r="EF92"/>
  <c r="DS92"/>
  <c r="EF87"/>
  <c r="DS87"/>
  <c r="EF74"/>
  <c r="DS74"/>
  <c r="EF72"/>
  <c r="DS72"/>
  <c r="EF68"/>
  <c r="DS68"/>
  <c r="EF62"/>
  <c r="DS62"/>
  <c r="EF56"/>
  <c r="DS56"/>
  <c r="EF52"/>
  <c r="EF51" s="1"/>
  <c r="DS52"/>
  <c r="DS51"/>
  <c r="EF47"/>
  <c r="DS47"/>
  <c r="EF37"/>
  <c r="DS37"/>
  <c r="DS34" s="1"/>
  <c r="EF34" l="1"/>
  <c r="DS10" i="5"/>
  <c r="DS6" s="1"/>
  <c r="E20" i="8"/>
  <c r="E4" s="1"/>
  <c r="E3" s="1"/>
  <c r="EF54" i="4"/>
  <c r="DS54"/>
  <c r="EF16" i="5"/>
  <c r="EF10" s="1"/>
  <c r="EF6" s="1"/>
  <c r="DF113" i="4"/>
  <c r="DF99" s="1"/>
  <c r="DF94" s="1"/>
  <c r="ES113"/>
  <c r="ES99" s="1"/>
  <c r="ES94" s="1"/>
  <c r="DF37"/>
  <c r="DF27" i="5"/>
  <c r="DF40"/>
  <c r="ES40"/>
  <c r="EF40"/>
  <c r="DS40"/>
  <c r="ES35"/>
  <c r="ES31"/>
  <c r="DF31"/>
  <c r="ES27"/>
  <c r="ES16"/>
  <c r="ES12"/>
  <c r="DF52" i="4"/>
  <c r="DF51" s="1"/>
  <c r="ES52"/>
  <c r="ES51" s="1"/>
  <c r="ES37"/>
  <c r="DF92"/>
  <c r="DF87"/>
  <c r="DF74"/>
  <c r="DF72" s="1"/>
  <c r="DF62"/>
  <c r="DF68"/>
  <c r="DF132"/>
  <c r="DS132"/>
  <c r="EF132"/>
  <c r="DF128"/>
  <c r="DS128"/>
  <c r="EF128"/>
  <c r="DF47"/>
  <c r="ES47"/>
  <c r="CS56"/>
  <c r="DF10" i="5" l="1"/>
  <c r="DF6" s="1"/>
  <c r="ES10"/>
  <c r="ES6" s="1"/>
  <c r="DF34" i="4"/>
  <c r="DF56"/>
  <c r="DF54" l="1"/>
</calcChain>
</file>

<file path=xl/sharedStrings.xml><?xml version="1.0" encoding="utf-8"?>
<sst xmlns="http://schemas.openxmlformats.org/spreadsheetml/2006/main" count="949" uniqueCount="505">
  <si>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</si>
  <si>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</si>
  <si>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</si>
  <si>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</si>
  <si>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</si>
  <si>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</si>
  <si>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</si>
  <si>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</si>
  <si>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</si>
  <si>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</si>
  <si>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</si>
  <si>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</si>
  <si>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</si>
  <si>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</si>
  <si>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</si>
  <si>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</si>
  <si>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</si>
  <si>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</si>
  <si>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</si>
  <si>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</si>
  <si>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</si>
  <si>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</si>
  <si>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</si>
  <si>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</si>
  <si>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</si>
  <si>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</si>
  <si>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</si>
  <si>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</si>
  <si>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</si>
  <si>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</si>
  <si>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</si>
  <si>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</si>
  <si>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</si>
  <si>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</si>
  <si>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</si>
  <si>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</si>
  <si>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</si>
  <si>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</si>
  <si>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</si>
  <si>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</si>
  <si>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</si>
  <si>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</si>
  <si>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</si>
  <si>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</si>
  <si>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</si>
  <si>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</si>
  <si>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</si>
  <si>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</si>
  <si>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</si>
  <si>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</si>
  <si>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</si>
  <si>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</si>
  <si>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</si>
  <si>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</si>
  <si>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</si>
  <si>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</si>
  <si>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</si>
  <si>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</si>
  <si>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</si>
  <si>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</si>
  <si>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</si>
  <si>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</si>
  <si>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</si>
  <si>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</si>
  <si>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</si>
  <si>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</si>
  <si>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</si>
  <si>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</si>
  <si>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</si>
  <si>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</si>
  <si>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</si>
  <si>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</si>
  <si>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</si>
  <si>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</si>
  <si>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</si>
  <si>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</si>
  <si>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</si>
  <si>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</si>
  <si>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</si>
  <si>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</si>
  <si>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</si>
  <si>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</si>
  <si>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</si>
  <si>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</si>
  <si>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</si>
  <si>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</si>
  <si>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</si>
  <si>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</si>
  <si>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</si>
  <si>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</si>
  <si>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</si>
  <si>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</si>
  <si>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</si>
  <si>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</si>
  <si>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</si>
  <si>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</si>
  <si>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</si>
  <si>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</si>
  <si>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</si>
  <si>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</si>
  <si>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</si>
  <si>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</si>
  <si>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</si>
  <si>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</si>
  <si>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</si>
  <si>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</si>
  <si>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</si>
  <si>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</si>
  <si>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</si>
  <si>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</si>
  <si>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</si>
  <si>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</si>
  <si>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</si>
  <si>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</si>
  <si>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</si>
  <si>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</si>
  <si>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</si>
  <si>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</si>
  <si>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</si>
  <si>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</si>
  <si>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</si>
  <si>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</si>
  <si>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</si>
  <si>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</si>
  <si>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</si>
  <si>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</si>
  <si>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</si>
  <si>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</si>
  <si>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</si>
  <si>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</si>
  <si>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</si>
  <si>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</si>
  <si>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</si>
  <si>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</si>
  <si>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</si>
  <si>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</si>
  <si>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</si>
  <si>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</si>
  <si>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</si>
  <si>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</si>
  <si>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</si>
  <si>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</si>
  <si>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</si>
  <si>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</si>
  <si>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</si>
  <si>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</si>
  <si>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</si>
  <si>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</si>
  <si>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</si>
  <si>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</si>
  <si>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</si>
  <si>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</si>
  <si>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</si>
  <si>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</si>
  <si>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</si>
  <si>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</si>
  <si>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</si>
  <si>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</si>
  <si>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</si>
  <si>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</si>
  <si>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</si>
  <si>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</si>
  <si>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</si>
  <si>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</si>
  <si>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</si>
  <si>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</si>
  <si>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</si>
  <si>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</si>
  <si>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</si>
  <si>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</si>
  <si>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</si>
  <si>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</si>
  <si>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</si>
  <si>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</si>
  <si>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</si>
  <si>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</si>
  <si>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</si>
  <si>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</si>
  <si>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</si>
  <si>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</si>
  <si>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</si>
  <si>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</si>
  <si>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</si>
  <si>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</si>
  <si>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</si>
  <si>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</si>
  <si>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</si>
  <si>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</si>
  <si>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</si>
  <si>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</si>
  <si>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</si>
  <si>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</si>
  <si>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</si>
  <si>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</si>
  <si>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</si>
  <si>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</si>
  <si>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</si>
  <si>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</si>
  <si>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</si>
  <si>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</si>
  <si>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</si>
  <si>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</si>
  <si>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</si>
  <si>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</si>
  <si>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</si>
  <si>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</si>
  <si>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</si>
  <si>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</si>
  <si>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</si>
  <si>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</si>
  <si>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</si>
  <si>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</si>
  <si>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</si>
  <si>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</si>
  <si>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</si>
  <si>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</si>
  <si>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</si>
  <si>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</si>
  <si>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</si>
  <si>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</si>
  <si>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</si>
  <si>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</si>
  <si>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</si>
  <si>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</si>
  <si>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</si>
  <si>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</si>
  <si>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 г.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</si>
  <si>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</si>
  <si>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</si>
  <si>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Остаток средств на начало текущего финансового года 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</si>
  <si>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Остаток средств на конец текущего финансового года 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</si>
  <si>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прочие поступления, всего 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</si>
  <si>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  <charset val="204"/>
      </rPr>
      <t>8</t>
    </r>
  </si>
  <si>
    <r>
      <t xml:space="preserve">в том числе:
налог на прибыль 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</si>
  <si>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</si>
  <si>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</si>
  <si>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  <charset val="204"/>
      </rPr>
      <t>9</t>
    </r>
  </si>
  <si>
    <t>21</t>
  </si>
  <si>
    <t>22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</si>
  <si>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</si>
  <si>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</si>
  <si>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</si>
  <si>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</si>
  <si>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</si>
  <si>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</si>
  <si>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</si>
  <si>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</si>
  <si>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</si>
  <si>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</si>
  <si>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 xml:space="preserve">
приобретение объектов недвижимого имущества государственными (муниципальными) учреждениями</t>
  </si>
  <si>
    <t>на оплату труда стажеров</t>
  </si>
  <si>
    <t>на выплаты по оплате труда</t>
  </si>
  <si>
    <t>на выплаты персоналу, всего</t>
  </si>
  <si>
    <t>оплата труда</t>
  </si>
  <si>
    <t>социальные выплаты гражданам, кроме публичных нормативных социальных выплат</t>
  </si>
  <si>
    <t>налог на имущество организаций и земельный налог</t>
  </si>
  <si>
    <t>гранты, предоставляемые другим организациям и физическим лицам</t>
  </si>
  <si>
    <r>
      <t xml:space="preserve">расходы на закупку товаров, работ, услуг, всего </t>
    </r>
    <r>
      <rPr>
        <b/>
        <vertAlign val="superscript"/>
        <sz val="10"/>
        <rFont val="Times New Roman"/>
        <family val="1"/>
        <charset val="204"/>
      </rPr>
      <t>7</t>
    </r>
  </si>
  <si>
    <t>2640/1</t>
  </si>
  <si>
    <t>2640/2</t>
  </si>
  <si>
    <t>2640/3</t>
  </si>
  <si>
    <t>2640/4</t>
  </si>
  <si>
    <t>2640/5</t>
  </si>
  <si>
    <t>2640/6</t>
  </si>
  <si>
    <t>закупку научно-исследовательских и опытно-конструкторских работ</t>
  </si>
  <si>
    <t>доходы от собственности,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</si>
  <si>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</si>
  <si>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 xml:space="preserve">Раздел 2. Сведения по выплатам на закупки товаров, работ, услуг </t>
    </r>
    <r>
      <rPr>
        <b/>
        <vertAlign val="superscript"/>
        <sz val="10"/>
        <rFont val="Times New Roman"/>
        <family val="1"/>
        <charset val="204"/>
      </rPr>
      <t>10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</si>
  <si>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10"/>
        <rFont val="Times New Roman"/>
        <family val="1"/>
        <charset val="204"/>
      </rPr>
      <t>12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</si>
  <si>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10"/>
        <rFont val="Times New Roman"/>
        <family val="1"/>
        <charset val="204"/>
      </rPr>
      <t>12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</si>
  <si>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10"/>
        <rFont val="Times New Roman"/>
        <family val="1"/>
        <charset val="204"/>
      </rPr>
      <t>13</t>
    </r>
  </si>
  <si>
    <r>
      <t xml:space="preserve">в соответствии с Федеральным законом № 223-ФЗ </t>
    </r>
    <r>
      <rPr>
        <vertAlign val="superscript"/>
        <sz val="10"/>
        <rFont val="Times New Roman"/>
        <family val="1"/>
        <charset val="204"/>
      </rPr>
      <t>14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</si>
  <si>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10"/>
        <rFont val="Times New Roman"/>
        <family val="1"/>
        <charset val="204"/>
      </rPr>
      <t>15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</si>
  <si>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10"/>
        <rFont val="Times New Roman"/>
        <family val="1"/>
        <charset val="204"/>
      </rPr>
      <t>16</t>
    </r>
  </si>
  <si>
    <t xml:space="preserve">
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</si>
  <si>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</si>
  <si>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r>
      <t xml:space="preserve">Выплаты на закупку товаров, работ, услуг, всего </t>
    </r>
    <r>
      <rPr>
        <b/>
        <i/>
        <vertAlign val="superscript"/>
        <sz val="10"/>
        <rFont val="Times New Roman"/>
        <family val="1"/>
        <charset val="204"/>
      </rPr>
      <t>11</t>
    </r>
  </si>
  <si>
    <t>2021 год</t>
  </si>
  <si>
    <t>2022 год</t>
  </si>
  <si>
    <t>26520</t>
  </si>
  <si>
    <t>26521</t>
  </si>
  <si>
    <t>26620</t>
  </si>
  <si>
    <t>26630</t>
  </si>
  <si>
    <t xml:space="preserve">Директор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</si>
  <si>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</si>
  <si>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Орган, осуществляющий функции и полномочия учрежителя</t>
  </si>
  <si>
    <t>291</t>
  </si>
  <si>
    <t>221</t>
  </si>
  <si>
    <t>222</t>
  </si>
  <si>
    <t>223</t>
  </si>
  <si>
    <t>224</t>
  </si>
  <si>
    <t>225</t>
  </si>
  <si>
    <t>226</t>
  </si>
  <si>
    <t>страхование</t>
  </si>
  <si>
    <t>227</t>
  </si>
  <si>
    <t>290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</si>
  <si>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</si>
  <si>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</si>
  <si>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</si>
  <si>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</si>
  <si>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</si>
  <si>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</si>
  <si>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</si>
  <si>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</si>
  <si>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</si>
  <si>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</si>
  <si>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</si>
  <si>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346</t>
  </si>
  <si>
    <t>увеличение стоимости материальных запасов для целей капитальных вложений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</si>
  <si>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</si>
  <si>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</si>
  <si>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347</t>
  </si>
  <si>
    <t>213</t>
  </si>
  <si>
    <t>903</t>
  </si>
  <si>
    <t>010101001</t>
  </si>
  <si>
    <t>00148040</t>
  </si>
  <si>
    <t>Управление образования администрации МО "Шовгеновский район"</t>
  </si>
  <si>
    <t>2110/1</t>
  </si>
  <si>
    <t>социальные пособия и компенсации в денежном эквиваленте</t>
  </si>
  <si>
    <t>266</t>
  </si>
  <si>
    <t>Директор</t>
  </si>
  <si>
    <t>1230</t>
  </si>
  <si>
    <t>Приносящая доход деятельность</t>
  </si>
  <si>
    <t>330</t>
  </si>
  <si>
    <t>увеличение стоимости материальных запасов</t>
  </si>
  <si>
    <t>Муниципальное бюджетное образовательное учреждение "Средняя общеобразовательная школа №6" а. Пшичо</t>
  </si>
  <si>
    <t>0108003350</t>
  </si>
  <si>
    <t>МБОУ "СОШ №6"</t>
  </si>
  <si>
    <t>Упчажоков А.М.</t>
  </si>
  <si>
    <t>оплата работ, услуг</t>
  </si>
  <si>
    <t>220</t>
  </si>
  <si>
    <t>2640/1/1</t>
  </si>
  <si>
    <t>2640/1/2</t>
  </si>
  <si>
    <t>2640/1/3</t>
  </si>
  <si>
    <t>2640/1/4</t>
  </si>
  <si>
    <t>2640/1/5</t>
  </si>
  <si>
    <t>2640/1/6</t>
  </si>
  <si>
    <t>2640/1/7</t>
  </si>
  <si>
    <t>2640/6/1</t>
  </si>
  <si>
    <t>2640/6/2</t>
  </si>
  <si>
    <t>2640/6/3</t>
  </si>
  <si>
    <t>2640/6/4</t>
  </si>
  <si>
    <t>2640/6/5</t>
  </si>
  <si>
    <t>2640/6/6</t>
  </si>
  <si>
    <t>2640/6/7</t>
  </si>
  <si>
    <t>2640/6/8</t>
  </si>
  <si>
    <t>293</t>
  </si>
  <si>
    <t>349</t>
  </si>
  <si>
    <t>2340</t>
  </si>
  <si>
    <t>1410</t>
  </si>
  <si>
    <t>из них: целевые субсидии</t>
  </si>
  <si>
    <t>.</t>
  </si>
  <si>
    <t>1420</t>
  </si>
  <si>
    <t>спонсорская помощь</t>
  </si>
  <si>
    <t>прочие поступления</t>
  </si>
  <si>
    <t>1430</t>
  </si>
  <si>
    <t>2350</t>
  </si>
  <si>
    <t>292</t>
  </si>
  <si>
    <t>2360</t>
  </si>
  <si>
    <t>1.4.2.1.1</t>
  </si>
  <si>
    <t>в том числе по аналитическому коду: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- 20-53040-00000-00000</t>
  </si>
  <si>
    <t>26421.1</t>
  </si>
  <si>
    <t>1.4.2.1.2</t>
  </si>
  <si>
    <t>Мероприятия по профилактике безнадзорности и правонарушений несовершеннолетних лиц - 6П0001</t>
  </si>
  <si>
    <t>26421.2</t>
  </si>
  <si>
    <t>1.4.2.1.3</t>
  </si>
  <si>
    <t xml:space="preserve"> Субсидии на организацию образовательного процесса в образовательных организациях в условиях профилактики и предотвращения распространения новой коронавирусной инфекции (COVID-19) - 621096</t>
  </si>
  <si>
    <t>26421.3</t>
  </si>
  <si>
    <t>1.4.2.1.4</t>
  </si>
  <si>
    <t>26421.4</t>
  </si>
  <si>
    <t>1.4.2.1.5</t>
  </si>
  <si>
    <t xml:space="preserve"> Обеспечение отдыха и оздоровления детей в оздоровительных лагерях с дневным пребыванием детей на базе образовательных учреждений</t>
  </si>
  <si>
    <t>26421.5</t>
  </si>
  <si>
    <t>1.4.2.1.6</t>
  </si>
  <si>
    <t>26421.6</t>
  </si>
  <si>
    <t>Начальник  управления образования администрации МО "Шовгеновский район"</t>
  </si>
  <si>
    <t>Дачева Марина Ибрагимовна</t>
  </si>
  <si>
    <t>Наименование расхода</t>
  </si>
  <si>
    <t>КОСГУ</t>
  </si>
  <si>
    <t xml:space="preserve">Всего </t>
  </si>
  <si>
    <t>Расходы</t>
  </si>
  <si>
    <t>Оплата труда и начисления на выплаты по оплате труда</t>
  </si>
  <si>
    <t>210</t>
  </si>
  <si>
    <t xml:space="preserve">Заработная плата, в том числе:  </t>
  </si>
  <si>
    <t>211</t>
  </si>
  <si>
    <t>дополнительное образование</t>
  </si>
  <si>
    <t>Педагоги по "Точке роста"</t>
  </si>
  <si>
    <t>Педагоги по "Успех каждого ребенка"</t>
  </si>
  <si>
    <t xml:space="preserve">Прочие выплаты, в том числе:  </t>
  </si>
  <si>
    <t>212</t>
  </si>
  <si>
    <t>суточные при служебных командировках</t>
  </si>
  <si>
    <t xml:space="preserve"> </t>
  </si>
  <si>
    <t>компенсации</t>
  </si>
  <si>
    <t>метод.литература</t>
  </si>
  <si>
    <t>другие аналогичные расходы</t>
  </si>
  <si>
    <t>Начисления на выплаты по оплате труда</t>
  </si>
  <si>
    <t>Оплата работ, услуг</t>
  </si>
  <si>
    <t xml:space="preserve">Услуги связи, в том числе:                                                                       </t>
  </si>
  <si>
    <t xml:space="preserve"> оплата междугородних и международных соединений, местного  телефонного соединения (абонентская и повременная оплата, переговоры)</t>
  </si>
  <si>
    <t>оплата сотовой связи</t>
  </si>
  <si>
    <t xml:space="preserve">подключение и использование Глобальной сети Интернет, каналов передачи данных (информации) </t>
  </si>
  <si>
    <t xml:space="preserve">другие аналогичные расходы, марки,конверты  телеграммы </t>
  </si>
  <si>
    <t xml:space="preserve">Транспортные услуги, в том числе:       </t>
  </si>
  <si>
    <t>найм транспортных средств</t>
  </si>
  <si>
    <t>оплата проезда по служебным командировкам</t>
  </si>
  <si>
    <t xml:space="preserve">Коммунальные услуги, в том числе:       </t>
  </si>
  <si>
    <t>оплата отопления и горячего водоснабжения</t>
  </si>
  <si>
    <t>Вывоз мусора</t>
  </si>
  <si>
    <t>холодное  водоснабжение</t>
  </si>
  <si>
    <t>водоотведение</t>
  </si>
  <si>
    <t>потребление электроэнергии</t>
  </si>
  <si>
    <t>потребление газа</t>
  </si>
  <si>
    <t xml:space="preserve">Арендная плата за пользование имуществом, в том числе:       </t>
  </si>
  <si>
    <t>аренда помещений , сооружений</t>
  </si>
  <si>
    <t>аренда транспортных средств</t>
  </si>
  <si>
    <t xml:space="preserve">Работы, услуги по содержанию имущества, в том числе:       </t>
  </si>
  <si>
    <t>текущий ремонт имущества (ремонт и профилактика оргтехника)</t>
  </si>
  <si>
    <t>ремонт имущества  (автотранспорт)</t>
  </si>
  <si>
    <t>Техническое обслуживание газовых установок- Райгаз</t>
  </si>
  <si>
    <t>дератизация,дезинсекция производственный контроль</t>
  </si>
  <si>
    <t>Противоклещевая обработка</t>
  </si>
  <si>
    <t>Центр гигиены и эп</t>
  </si>
  <si>
    <t>подготовка к учебному году, отопительному сезону</t>
  </si>
  <si>
    <t>текуший ремонт имущества (административные здания)</t>
  </si>
  <si>
    <t>Ремонт помещений по программе "Точка роста"</t>
  </si>
  <si>
    <t>Ремонт помещений по программе "Успех каждого ребенка"</t>
  </si>
  <si>
    <t>Ремонт помещений по программе "Цифровая образовательная среда"</t>
  </si>
  <si>
    <t>другие аналогичные расходы (заправка картриджей)</t>
  </si>
  <si>
    <t>Работы по устранению нарушений требований безопасной эксплуатации</t>
  </si>
  <si>
    <t>Услуги по передаче тревожных сигналов "Альфа-безопасность"</t>
  </si>
  <si>
    <t>техническое обслуживание опасного объекта"</t>
  </si>
  <si>
    <t xml:space="preserve">Прочие  работы, услуги, в том числе:       </t>
  </si>
  <si>
    <t>Передача тревожных сигналов "Цитодель"</t>
  </si>
  <si>
    <t xml:space="preserve"> Оценка земли</t>
  </si>
  <si>
    <t>Установка сигнализации</t>
  </si>
  <si>
    <t>найм жилых помещений при служебных командировках</t>
  </si>
  <si>
    <t>Услуги АИС</t>
  </si>
  <si>
    <t>услуги в области информационных технологий гарант,консультант</t>
  </si>
  <si>
    <t>приобретение прав на расширенное использование Вип нет</t>
  </si>
  <si>
    <t>Установка полосы препятствий</t>
  </si>
  <si>
    <t>услуги по подключению сети интернет</t>
  </si>
  <si>
    <t>автострахование и техосмотр</t>
  </si>
  <si>
    <t>Замена автоматической системы пожарной сигнализации с голосовым оповещением</t>
  </si>
  <si>
    <t>Оборудование систем контроля и управления доступа (СКУД)</t>
  </si>
  <si>
    <t>Лицензированая охрана</t>
  </si>
  <si>
    <t>отправка отчетов</t>
  </si>
  <si>
    <t>диспансеризация (медосмотр)</t>
  </si>
  <si>
    <t>прейдрейсовый осмотр</t>
  </si>
  <si>
    <t>Аттестация рабочих мест</t>
  </si>
  <si>
    <t>Подписка на периодическую печать</t>
  </si>
  <si>
    <t>Установка программ (антивирус.windows, сайт,  Смарт Хранилище)</t>
  </si>
  <si>
    <t>Проект ПДВ</t>
  </si>
  <si>
    <t>Услуги по  страхованию опасных объектов</t>
  </si>
  <si>
    <t>Расчеты по негативке</t>
  </si>
  <si>
    <t xml:space="preserve">Прочие расходы, в том числе:       </t>
  </si>
  <si>
    <t>уплата налога на имущество</t>
  </si>
  <si>
    <t>уплата земельного налога</t>
  </si>
  <si>
    <t>транспортный налог</t>
  </si>
  <si>
    <t xml:space="preserve">уплата платежей, сборов,в т.ч за ис. радио частот лицензий, уплата штрафов, пеней </t>
  </si>
  <si>
    <t>плата за негативное воздейств на окр среду</t>
  </si>
  <si>
    <t xml:space="preserve">прочие (членские взносы, акредитация,лицензирование) </t>
  </si>
  <si>
    <t xml:space="preserve">мероприятия </t>
  </si>
  <si>
    <t>дорожный фонд</t>
  </si>
  <si>
    <t>МП</t>
  </si>
  <si>
    <t xml:space="preserve">другие аналогичные расходы (приветственные адреса и тд) </t>
  </si>
  <si>
    <t>Поступление нефинансовых активов</t>
  </si>
  <si>
    <t xml:space="preserve">Увеличение стоимости основных средств, в том числе:       </t>
  </si>
  <si>
    <t>приобретение зданий, сооружений, помещений</t>
  </si>
  <si>
    <t>Приобретение жилья молодым семьям в рамках реализации программы "Устойчивое развитие сельских территорий на 2014-2017 годы и на период на 2020 года"</t>
  </si>
  <si>
    <t>строительство, реконструкция, расширение и модернизация объктов, относящихся к основным средсттвам</t>
  </si>
  <si>
    <t>Подавитель сигналов сотовой связи для ГИА</t>
  </si>
  <si>
    <t xml:space="preserve">приобретение оргтехники </t>
  </si>
  <si>
    <t>приобретение транспортных средств (автобусы)</t>
  </si>
  <si>
    <t xml:space="preserve">приобретение прочих основных средств </t>
  </si>
  <si>
    <t xml:space="preserve">Увеличение стоимости материальных запасов, в том числе:       </t>
  </si>
  <si>
    <t>горюче - смазочные материалы, включая специальное топливо</t>
  </si>
  <si>
    <t xml:space="preserve">запасные части </t>
  </si>
  <si>
    <t>канцелярские принадлежности, бумага газетная,пластины типографские и т.д</t>
  </si>
  <si>
    <t>Зажимы</t>
  </si>
  <si>
    <t>подготовка к ГИА</t>
  </si>
  <si>
    <t>продукты питания</t>
  </si>
  <si>
    <t>софинансирование питание</t>
  </si>
  <si>
    <t>хозяйственные материалы  (моющие)</t>
  </si>
  <si>
    <t>расходы по заявке</t>
  </si>
  <si>
    <t>аттестаты</t>
  </si>
  <si>
    <t>приобретение книг</t>
  </si>
  <si>
    <t>План финансово-хозяйственной деятельности на 2021 г.</t>
  </si>
  <si>
    <t>(на 2021 и на плановый период 2022 и 2023 годов)</t>
  </si>
  <si>
    <t>0</t>
  </si>
  <si>
    <t>Закупка энергетических ресурсов имущества</t>
  </si>
  <si>
    <t>247</t>
  </si>
  <si>
    <t>2660</t>
  </si>
  <si>
    <t>2661</t>
  </si>
  <si>
    <t>2662</t>
  </si>
  <si>
    <t>23</t>
  </si>
  <si>
    <t>остаток на 01.01.2021</t>
  </si>
  <si>
    <t>2023 год</t>
  </si>
  <si>
    <t>Бухгалтер II категории</t>
  </si>
  <si>
    <t>Мустафин Б.И.</t>
  </si>
  <si>
    <t>8-918-423-70-50</t>
  </si>
  <si>
    <t>Субсидии из республиканского бюджета Республики Адыгея бюджету муниципального образования "Шовгеновский район" на обеспечение организаций в муниципальных общеобразовательных организациях в период действия ограничительных мер, направленных на недопущение распростронение новой коронавирусной инфекции (COVID-19), бесплатного питания для обучающихся, относящихся к категориям обучающихся, которым предостовляется бесплатное питание. (621027)</t>
  </si>
  <si>
    <t>мая</t>
  </si>
  <si>
    <t>05</t>
  </si>
  <si>
    <t>20</t>
  </si>
  <si>
    <t>20.05.2021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</si>
</sst>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sz val="13"/>
      <name val="Times New Roman Cyr"/>
      <charset val="204"/>
    </font>
    <font>
      <sz val="8"/>
      <name val="Times New Roman Cyr"/>
      <family val="1"/>
      <charset val="204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39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17" fillId="0" borderId="0" xfId="0" applyNumberFormat="1" applyFont="1" applyBorder="1" applyAlignment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/>
    <xf numFmtId="0" fontId="6" fillId="0" borderId="9" xfId="0" applyNumberFormat="1" applyFont="1" applyBorder="1" applyAlignment="1"/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19" fillId="2" borderId="10" xfId="0" applyNumberFormat="1" applyFont="1" applyFill="1" applyBorder="1" applyAlignment="1">
      <alignment vertical="center" wrapText="1"/>
    </xf>
    <xf numFmtId="49" fontId="19" fillId="3" borderId="10" xfId="0" applyNumberFormat="1" applyFont="1" applyFill="1" applyBorder="1" applyAlignment="1">
      <alignment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49" fontId="19" fillId="3" borderId="10" xfId="0" applyNumberFormat="1" applyFont="1" applyFill="1" applyBorder="1" applyAlignment="1">
      <alignment horizontal="center" vertical="center" wrapText="1"/>
    </xf>
    <xf numFmtId="164" fontId="19" fillId="2" borderId="10" xfId="0" applyNumberFormat="1" applyFont="1" applyFill="1" applyBorder="1" applyAlignment="1">
      <alignment horizontal="center"/>
    </xf>
    <xf numFmtId="164" fontId="21" fillId="4" borderId="10" xfId="0" applyNumberFormat="1" applyFont="1" applyFill="1" applyBorder="1" applyAlignment="1">
      <alignment horizontal="right"/>
    </xf>
    <xf numFmtId="164" fontId="18" fillId="3" borderId="10" xfId="0" applyNumberFormat="1" applyFont="1" applyFill="1" applyBorder="1" applyAlignment="1">
      <alignment horizontal="right"/>
    </xf>
    <xf numFmtId="164" fontId="18" fillId="2" borderId="10" xfId="0" applyNumberFormat="1" applyFont="1" applyFill="1" applyBorder="1" applyAlignment="1">
      <alignment horizontal="right"/>
    </xf>
    <xf numFmtId="164" fontId="23" fillId="4" borderId="10" xfId="0" applyNumberFormat="1" applyFont="1" applyFill="1" applyBorder="1" applyAlignment="1">
      <alignment horizontal="center"/>
    </xf>
    <xf numFmtId="164" fontId="23" fillId="4" borderId="10" xfId="0" applyNumberFormat="1" applyFont="1" applyFill="1" applyBorder="1" applyAlignment="1">
      <alignment horizontal="center" wrapText="1"/>
    </xf>
    <xf numFmtId="164" fontId="25" fillId="2" borderId="10" xfId="0" applyNumberFormat="1" applyFont="1" applyFill="1" applyBorder="1" applyAlignment="1">
      <alignment horizontal="left" vertical="top" wrapText="1"/>
    </xf>
    <xf numFmtId="164" fontId="19" fillId="2" borderId="10" xfId="0" applyNumberFormat="1" applyFont="1" applyFill="1" applyBorder="1" applyAlignment="1">
      <alignment horizontal="center" wrapText="1"/>
    </xf>
    <xf numFmtId="0" fontId="19" fillId="3" borderId="10" xfId="0" applyFont="1" applyFill="1" applyBorder="1"/>
    <xf numFmtId="0" fontId="19" fillId="2" borderId="10" xfId="0" applyFont="1" applyFill="1" applyBorder="1"/>
    <xf numFmtId="164" fontId="19" fillId="3" borderId="10" xfId="0" applyNumberFormat="1" applyFont="1" applyFill="1" applyBorder="1"/>
    <xf numFmtId="164" fontId="19" fillId="2" borderId="10" xfId="0" applyNumberFormat="1" applyFont="1" applyFill="1" applyBorder="1"/>
    <xf numFmtId="164" fontId="21" fillId="3" borderId="10" xfId="0" applyNumberFormat="1" applyFont="1" applyFill="1" applyBorder="1" applyAlignment="1">
      <alignment horizontal="right"/>
    </xf>
    <xf numFmtId="164" fontId="21" fillId="3" borderId="10" xfId="0" applyNumberFormat="1" applyFont="1" applyFill="1" applyBorder="1" applyAlignment="1">
      <alignment horizontal="center"/>
    </xf>
    <xf numFmtId="164" fontId="21" fillId="4" borderId="10" xfId="0" applyNumberFormat="1" applyFont="1" applyFill="1" applyBorder="1" applyAlignment="1">
      <alignment horizontal="center"/>
    </xf>
    <xf numFmtId="164" fontId="18" fillId="3" borderId="10" xfId="0" applyNumberFormat="1" applyFont="1" applyFill="1" applyBorder="1" applyAlignment="1">
      <alignment horizontal="center"/>
    </xf>
    <xf numFmtId="164" fontId="18" fillId="2" borderId="10" xfId="0" applyNumberFormat="1" applyFont="1" applyFill="1" applyBorder="1" applyAlignment="1">
      <alignment horizontal="center"/>
    </xf>
    <xf numFmtId="1" fontId="19" fillId="3" borderId="10" xfId="0" applyNumberFormat="1" applyFont="1" applyFill="1" applyBorder="1"/>
    <xf numFmtId="164" fontId="19" fillId="3" borderId="10" xfId="0" applyNumberFormat="1" applyFont="1" applyFill="1" applyBorder="1" applyAlignment="1">
      <alignment horizontal="right"/>
    </xf>
    <xf numFmtId="164" fontId="19" fillId="2" borderId="10" xfId="0" applyNumberFormat="1" applyFont="1" applyFill="1" applyBorder="1" applyAlignment="1">
      <alignment horizontal="right"/>
    </xf>
    <xf numFmtId="164" fontId="27" fillId="2" borderId="10" xfId="0" applyNumberFormat="1" applyFont="1" applyFill="1" applyBorder="1" applyAlignment="1">
      <alignment horizontal="left" vertical="top"/>
    </xf>
    <xf numFmtId="164" fontId="19" fillId="2" borderId="10" xfId="0" applyNumberFormat="1" applyFont="1" applyFill="1" applyBorder="1" applyAlignment="1">
      <alignment horizontal="left" vertical="top"/>
    </xf>
    <xf numFmtId="164" fontId="19" fillId="2" borderId="10" xfId="0" applyNumberFormat="1" applyFont="1" applyFill="1" applyBorder="1" applyAlignment="1">
      <alignment horizontal="left"/>
    </xf>
    <xf numFmtId="1" fontId="29" fillId="0" borderId="65" xfId="1" applyNumberFormat="1" applyFont="1" applyBorder="1" applyAlignment="1">
      <alignment horizontal="left" vertical="top" wrapText="1" indent="4"/>
    </xf>
    <xf numFmtId="1" fontId="28" fillId="0" borderId="65" xfId="1" applyNumberFormat="1" applyFont="1" applyBorder="1" applyAlignment="1">
      <alignment horizontal="left" vertical="top" wrapText="1" indent="4"/>
    </xf>
    <xf numFmtId="0" fontId="6" fillId="0" borderId="21" xfId="0" applyNumberFormat="1" applyFont="1" applyBorder="1" applyAlignment="1">
      <alignment wrapText="1"/>
    </xf>
    <xf numFmtId="0" fontId="6" fillId="0" borderId="10" xfId="0" applyNumberFormat="1" applyFont="1" applyBorder="1" applyAlignment="1"/>
    <xf numFmtId="49" fontId="6" fillId="0" borderId="1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right" vertical="top" wrapText="1"/>
    </xf>
    <xf numFmtId="0" fontId="6" fillId="0" borderId="31" xfId="0" applyNumberFormat="1" applyFont="1" applyBorder="1" applyAlignment="1">
      <alignment horizontal="right" vertical="top" wrapText="1"/>
    </xf>
    <xf numFmtId="0" fontId="6" fillId="0" borderId="23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wrapText="1"/>
    </xf>
    <xf numFmtId="0" fontId="7" fillId="0" borderId="9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wrapText="1"/>
    </xf>
    <xf numFmtId="0" fontId="7" fillId="0" borderId="13" xfId="0" applyNumberFormat="1" applyFont="1" applyBorder="1" applyAlignment="1"/>
    <xf numFmtId="0" fontId="7" fillId="0" borderId="14" xfId="0" applyNumberFormat="1" applyFont="1" applyBorder="1" applyAlignment="1"/>
    <xf numFmtId="0" fontId="6" fillId="2" borderId="21" xfId="0" applyNumberFormat="1" applyFont="1" applyFill="1" applyBorder="1" applyAlignment="1">
      <alignment horizontal="right"/>
    </xf>
    <xf numFmtId="0" fontId="6" fillId="2" borderId="10" xfId="0" applyNumberFormat="1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wrapText="1"/>
    </xf>
    <xf numFmtId="0" fontId="6" fillId="2" borderId="20" xfId="0" applyNumberFormat="1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right"/>
    </xf>
    <xf numFmtId="0" fontId="6" fillId="2" borderId="29" xfId="0" applyNumberFormat="1" applyFont="1" applyFill="1" applyBorder="1" applyAlignment="1">
      <alignment horizontal="right"/>
    </xf>
    <xf numFmtId="4" fontId="6" fillId="2" borderId="57" xfId="0" applyNumberFormat="1" applyFont="1" applyFill="1" applyBorder="1" applyAlignment="1">
      <alignment horizontal="center" vertical="center"/>
    </xf>
    <xf numFmtId="4" fontId="6" fillId="2" borderId="31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left" wrapText="1" indent="2"/>
    </xf>
    <xf numFmtId="0" fontId="6" fillId="0" borderId="25" xfId="0" applyNumberFormat="1" applyFont="1" applyBorder="1" applyAlignment="1">
      <alignment horizontal="left" indent="2"/>
    </xf>
    <xf numFmtId="49" fontId="6" fillId="0" borderId="25" xfId="0" applyNumberFormat="1" applyFont="1" applyBorder="1" applyAlignment="1">
      <alignment horizontal="center" vertical="center"/>
    </xf>
    <xf numFmtId="0" fontId="6" fillId="2" borderId="21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/>
    <xf numFmtId="0" fontId="7" fillId="2" borderId="21" xfId="0" applyNumberFormat="1" applyFont="1" applyFill="1" applyBorder="1" applyAlignment="1"/>
    <xf numFmtId="0" fontId="7" fillId="2" borderId="10" xfId="0" applyNumberFormat="1" applyFont="1" applyFill="1" applyBorder="1" applyAlignment="1"/>
    <xf numFmtId="49" fontId="7" fillId="2" borderId="10" xfId="0" applyNumberFormat="1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 horizontal="left"/>
    </xf>
    <xf numFmtId="0" fontId="7" fillId="2" borderId="18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wrapText="1"/>
    </xf>
    <xf numFmtId="0" fontId="7" fillId="2" borderId="13" xfId="0" applyNumberFormat="1" applyFont="1" applyFill="1" applyBorder="1" applyAlignment="1"/>
    <xf numFmtId="0" fontId="7" fillId="2" borderId="14" xfId="0" applyNumberFormat="1" applyFont="1" applyFill="1" applyBorder="1" applyAlignment="1"/>
    <xf numFmtId="0" fontId="6" fillId="2" borderId="28" xfId="0" applyNumberFormat="1" applyFont="1" applyFill="1" applyBorder="1" applyAlignment="1">
      <alignment vertical="top" wrapText="1"/>
    </xf>
    <xf numFmtId="0" fontId="6" fillId="2" borderId="29" xfId="0" applyNumberFormat="1" applyFont="1" applyFill="1" applyBorder="1" applyAlignment="1">
      <alignment vertical="top"/>
    </xf>
    <xf numFmtId="0" fontId="7" fillId="2" borderId="22" xfId="0" applyNumberFormat="1" applyFont="1" applyFill="1" applyBorder="1" applyAlignment="1">
      <alignment wrapText="1"/>
    </xf>
    <xf numFmtId="0" fontId="7" fillId="2" borderId="9" xfId="0" applyNumberFormat="1" applyFont="1" applyFill="1" applyBorder="1" applyAlignment="1">
      <alignment wrapText="1"/>
    </xf>
    <xf numFmtId="0" fontId="7" fillId="2" borderId="18" xfId="0" applyNumberFormat="1" applyFont="1" applyFill="1" applyBorder="1" applyAlignment="1">
      <alignment wrapText="1"/>
    </xf>
    <xf numFmtId="49" fontId="6" fillId="2" borderId="23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wrapText="1"/>
    </xf>
    <xf numFmtId="0" fontId="7" fillId="2" borderId="31" xfId="0" applyNumberFormat="1" applyFont="1" applyFill="1" applyBorder="1" applyAlignment="1"/>
    <xf numFmtId="0" fontId="7" fillId="2" borderId="23" xfId="0" applyNumberFormat="1" applyFont="1" applyFill="1" applyBorder="1" applyAlignment="1"/>
    <xf numFmtId="0" fontId="6" fillId="2" borderId="21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vertical="top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vertical="top" wrapText="1"/>
    </xf>
    <xf numFmtId="0" fontId="6" fillId="0" borderId="29" xfId="0" applyNumberFormat="1" applyFont="1" applyBorder="1" applyAlignment="1">
      <alignment vertical="top"/>
    </xf>
    <xf numFmtId="0" fontId="6" fillId="0" borderId="28" xfId="0" applyNumberFormat="1" applyFont="1" applyBorder="1" applyAlignment="1">
      <alignment wrapText="1"/>
    </xf>
    <xf numFmtId="0" fontId="6" fillId="0" borderId="29" xfId="0" applyNumberFormat="1" applyFont="1" applyBorder="1" applyAlignment="1">
      <alignment wrapText="1"/>
    </xf>
    <xf numFmtId="0" fontId="7" fillId="0" borderId="22" xfId="0" applyNumberFormat="1" applyFont="1" applyBorder="1" applyAlignment="1">
      <alignment wrapText="1"/>
    </xf>
    <xf numFmtId="0" fontId="7" fillId="0" borderId="9" xfId="0" applyNumberFormat="1" applyFont="1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6" fillId="0" borderId="19" xfId="0" applyNumberFormat="1" applyFont="1" applyBorder="1" applyAlignment="1">
      <alignment wrapText="1"/>
    </xf>
    <xf numFmtId="0" fontId="6" fillId="0" borderId="20" xfId="0" applyNumberFormat="1" applyFont="1" applyBorder="1" applyAlignment="1"/>
    <xf numFmtId="0" fontId="6" fillId="0" borderId="21" xfId="0" applyNumberFormat="1" applyFont="1" applyBorder="1" applyAlignment="1">
      <alignment horizontal="right" wrapText="1" indent="4"/>
    </xf>
    <xf numFmtId="0" fontId="6" fillId="0" borderId="10" xfId="0" applyNumberFormat="1" applyFont="1" applyBorder="1" applyAlignment="1">
      <alignment horizontal="right" indent="4"/>
    </xf>
    <xf numFmtId="0" fontId="6" fillId="0" borderId="19" xfId="0" applyNumberFormat="1" applyFont="1" applyBorder="1" applyAlignment="1">
      <alignment horizontal="right" wrapText="1" indent="4"/>
    </xf>
    <xf numFmtId="0" fontId="6" fillId="0" borderId="20" xfId="0" applyNumberFormat="1" applyFont="1" applyBorder="1" applyAlignment="1">
      <alignment horizontal="right" indent="4"/>
    </xf>
    <xf numFmtId="0" fontId="6" fillId="0" borderId="21" xfId="0" applyNumberFormat="1" applyFont="1" applyBorder="1" applyAlignment="1">
      <alignment horizontal="right" vertical="top" wrapText="1" indent="4"/>
    </xf>
    <xf numFmtId="0" fontId="6" fillId="0" borderId="10" xfId="0" applyNumberFormat="1" applyFont="1" applyBorder="1" applyAlignment="1">
      <alignment horizontal="right" vertical="top" indent="4"/>
    </xf>
    <xf numFmtId="0" fontId="6" fillId="0" borderId="10" xfId="0" applyNumberFormat="1" applyFont="1" applyBorder="1" applyAlignment="1">
      <alignment wrapText="1"/>
    </xf>
    <xf numFmtId="2" fontId="6" fillId="0" borderId="57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/>
    </xf>
    <xf numFmtId="0" fontId="10" fillId="0" borderId="42" xfId="0" applyNumberFormat="1" applyFont="1" applyBorder="1" applyAlignment="1">
      <alignment horizontal="left"/>
    </xf>
    <xf numFmtId="0" fontId="10" fillId="0" borderId="4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wrapText="1"/>
    </xf>
    <xf numFmtId="0" fontId="6" fillId="0" borderId="9" xfId="0" applyNumberFormat="1" applyFont="1" applyBorder="1" applyAlignment="1">
      <alignment wrapText="1"/>
    </xf>
    <xf numFmtId="0" fontId="6" fillId="0" borderId="18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wrapText="1"/>
    </xf>
    <xf numFmtId="0" fontId="6" fillId="0" borderId="13" xfId="0" applyNumberFormat="1" applyFont="1" applyBorder="1" applyAlignment="1"/>
    <xf numFmtId="0" fontId="6" fillId="0" borderId="14" xfId="0" applyNumberFormat="1" applyFont="1" applyBorder="1" applyAlignment="1"/>
    <xf numFmtId="0" fontId="6" fillId="0" borderId="21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 vertical="top" wrapText="1"/>
    </xf>
    <xf numFmtId="0" fontId="6" fillId="0" borderId="29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/>
    </xf>
    <xf numFmtId="0" fontId="6" fillId="0" borderId="28" xfId="0" applyNumberFormat="1" applyFont="1" applyBorder="1" applyAlignment="1">
      <alignment horizontal="right" wrapText="1" indent="3"/>
    </xf>
    <xf numFmtId="0" fontId="6" fillId="0" borderId="29" xfId="0" applyNumberFormat="1" applyFont="1" applyBorder="1" applyAlignment="1">
      <alignment horizontal="right" indent="3"/>
    </xf>
    <xf numFmtId="0" fontId="6" fillId="0" borderId="20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right" wrapText="1" indent="3"/>
    </xf>
    <xf numFmtId="0" fontId="6" fillId="0" borderId="20" xfId="0" applyNumberFormat="1" applyFont="1" applyBorder="1" applyAlignment="1">
      <alignment horizontal="right" indent="3"/>
    </xf>
    <xf numFmtId="49" fontId="6" fillId="0" borderId="2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 wrapText="1" indent="1"/>
    </xf>
    <xf numFmtId="0" fontId="6" fillId="0" borderId="10" xfId="0" applyNumberFormat="1" applyFont="1" applyBorder="1" applyAlignment="1">
      <alignment horizontal="left" indent="1"/>
    </xf>
    <xf numFmtId="2" fontId="6" fillId="0" borderId="2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right" indent="3"/>
    </xf>
    <xf numFmtId="0" fontId="6" fillId="0" borderId="13" xfId="0" applyNumberFormat="1" applyFont="1" applyBorder="1" applyAlignment="1">
      <alignment horizontal="right" indent="3"/>
    </xf>
    <xf numFmtId="0" fontId="6" fillId="0" borderId="14" xfId="0" applyNumberFormat="1" applyFont="1" applyBorder="1" applyAlignment="1">
      <alignment horizontal="right" indent="3"/>
    </xf>
    <xf numFmtId="0" fontId="6" fillId="0" borderId="22" xfId="0" applyNumberFormat="1" applyFont="1" applyBorder="1" applyAlignment="1">
      <alignment horizontal="right" indent="3"/>
    </xf>
    <xf numFmtId="0" fontId="6" fillId="0" borderId="9" xfId="0" applyNumberFormat="1" applyFont="1" applyBorder="1" applyAlignment="1">
      <alignment horizontal="right" indent="3"/>
    </xf>
    <xf numFmtId="0" fontId="6" fillId="0" borderId="18" xfId="0" applyNumberFormat="1" applyFont="1" applyBorder="1" applyAlignment="1">
      <alignment horizontal="right" indent="3"/>
    </xf>
    <xf numFmtId="0" fontId="6" fillId="0" borderId="19" xfId="0" applyNumberFormat="1" applyFont="1" applyBorder="1" applyAlignment="1">
      <alignment horizontal="left" wrapText="1" indent="1"/>
    </xf>
    <xf numFmtId="0" fontId="6" fillId="0" borderId="20" xfId="0" applyNumberFormat="1" applyFont="1" applyBorder="1" applyAlignment="1">
      <alignment horizontal="left" inden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10" fillId="0" borderId="32" xfId="0" applyNumberFormat="1" applyFont="1" applyBorder="1" applyAlignment="1">
      <alignment horizontal="left"/>
    </xf>
    <xf numFmtId="0" fontId="10" fillId="0" borderId="33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left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vertical="top" wrapText="1"/>
    </xf>
    <xf numFmtId="0" fontId="6" fillId="0" borderId="50" xfId="0" applyNumberFormat="1" applyFont="1" applyBorder="1" applyAlignment="1">
      <alignment vertical="top"/>
    </xf>
    <xf numFmtId="49" fontId="6" fillId="0" borderId="47" xfId="0" applyNumberFormat="1" applyFont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top"/>
    </xf>
    <xf numFmtId="2" fontId="6" fillId="0" borderId="66" xfId="0" applyNumberFormat="1" applyFont="1" applyFill="1" applyBorder="1" applyAlignment="1">
      <alignment horizontal="center" vertical="center"/>
    </xf>
    <xf numFmtId="2" fontId="6" fillId="0" borderId="67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left"/>
    </xf>
    <xf numFmtId="0" fontId="6" fillId="0" borderId="54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top" wrapText="1"/>
    </xf>
    <xf numFmtId="0" fontId="6" fillId="0" borderId="57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46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6" fillId="0" borderId="54" xfId="0" applyNumberFormat="1" applyFont="1" applyFill="1" applyBorder="1" applyAlignment="1">
      <alignment horizontal="left"/>
    </xf>
    <xf numFmtId="0" fontId="6" fillId="0" borderId="36" xfId="0" applyNumberFormat="1" applyFont="1" applyFill="1" applyBorder="1" applyAlignment="1">
      <alignment horizontal="left"/>
    </xf>
    <xf numFmtId="49" fontId="7" fillId="0" borderId="1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0" fontId="7" fillId="0" borderId="16" xfId="0" applyNumberFormat="1" applyFont="1" applyBorder="1" applyAlignment="1">
      <alignment vertical="top"/>
    </xf>
    <xf numFmtId="0" fontId="7" fillId="2" borderId="19" xfId="0" applyNumberFormat="1" applyFont="1" applyFill="1" applyBorder="1" applyAlignment="1">
      <alignment wrapText="1"/>
    </xf>
    <xf numFmtId="0" fontId="7" fillId="2" borderId="20" xfId="0" applyNumberFormat="1" applyFont="1" applyFill="1" applyBorder="1" applyAlignment="1"/>
    <xf numFmtId="0" fontId="6" fillId="2" borderId="24" xfId="0" applyNumberFormat="1" applyFont="1" applyFill="1" applyBorder="1" applyAlignment="1">
      <alignment wrapText="1"/>
    </xf>
    <xf numFmtId="0" fontId="6" fillId="2" borderId="13" xfId="0" applyNumberFormat="1" applyFont="1" applyFill="1" applyBorder="1" applyAlignment="1"/>
    <xf numFmtId="0" fontId="6" fillId="2" borderId="14" xfId="0" applyNumberFormat="1" applyFont="1" applyFill="1" applyBorder="1" applyAlignment="1"/>
    <xf numFmtId="2" fontId="6" fillId="2" borderId="1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wrapText="1"/>
    </xf>
    <xf numFmtId="0" fontId="6" fillId="2" borderId="9" xfId="0" applyNumberFormat="1" applyFont="1" applyFill="1" applyBorder="1" applyAlignment="1">
      <alignment wrapText="1"/>
    </xf>
    <xf numFmtId="0" fontId="6" fillId="2" borderId="18" xfId="0" applyNumberFormat="1" applyFont="1" applyFill="1" applyBorder="1" applyAlignment="1">
      <alignment wrapText="1"/>
    </xf>
    <xf numFmtId="0" fontId="6" fillId="2" borderId="28" xfId="0" applyNumberFormat="1" applyFont="1" applyFill="1" applyBorder="1" applyAlignment="1">
      <alignment wrapText="1"/>
    </xf>
    <xf numFmtId="0" fontId="6" fillId="2" borderId="29" xfId="0" applyNumberFormat="1" applyFont="1" applyFill="1" applyBorder="1" applyAlignment="1">
      <alignment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right"/>
    </xf>
    <xf numFmtId="0" fontId="6" fillId="0" borderId="59" xfId="0" applyNumberFormat="1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 vertical="top"/>
    </xf>
    <xf numFmtId="0" fontId="6" fillId="0" borderId="62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59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6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wrapText="1"/>
    </xf>
    <xf numFmtId="0" fontId="6" fillId="0" borderId="31" xfId="0" applyNumberFormat="1" applyFont="1" applyBorder="1" applyAlignment="1"/>
    <xf numFmtId="0" fontId="6" fillId="0" borderId="23" xfId="0" applyNumberFormat="1" applyFont="1" applyBorder="1" applyAlignment="1"/>
    <xf numFmtId="0" fontId="6" fillId="0" borderId="10" xfId="0" applyNumberFormat="1" applyFont="1" applyBorder="1" applyAlignment="1">
      <alignment horizontal="right" wrapText="1" indent="4"/>
    </xf>
    <xf numFmtId="0" fontId="6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left" wrapText="1"/>
    </xf>
    <xf numFmtId="0" fontId="6" fillId="0" borderId="36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right" wrapText="1" indent="3"/>
    </xf>
    <xf numFmtId="0" fontId="6" fillId="0" borderId="25" xfId="0" applyNumberFormat="1" applyFont="1" applyBorder="1" applyAlignment="1">
      <alignment horizontal="right" indent="3"/>
    </xf>
    <xf numFmtId="0" fontId="6" fillId="0" borderId="10" xfId="0" applyNumberFormat="1" applyFont="1" applyBorder="1" applyAlignment="1">
      <alignment horizontal="right" wrapText="1" indent="3"/>
    </xf>
    <xf numFmtId="0" fontId="6" fillId="0" borderId="10" xfId="0" applyNumberFormat="1" applyFont="1" applyBorder="1" applyAlignment="1">
      <alignment horizontal="right" indent="3"/>
    </xf>
    <xf numFmtId="0" fontId="6" fillId="0" borderId="57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 wrapText="1" indent="4"/>
    </xf>
    <xf numFmtId="0" fontId="6" fillId="0" borderId="25" xfId="0" applyNumberFormat="1" applyFont="1" applyBorder="1" applyAlignment="1">
      <alignment horizontal="right" indent="4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2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left" wrapText="1" indent="1"/>
    </xf>
    <xf numFmtId="0" fontId="6" fillId="0" borderId="48" xfId="0" applyNumberFormat="1" applyFont="1" applyBorder="1" applyAlignment="1">
      <alignment horizontal="left" indent="1"/>
    </xf>
    <xf numFmtId="2" fontId="6" fillId="0" borderId="48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top"/>
    </xf>
    <xf numFmtId="49" fontId="6" fillId="0" borderId="56" xfId="0" applyNumberFormat="1" applyFont="1" applyBorder="1" applyAlignment="1">
      <alignment horizontal="center" vertical="top"/>
    </xf>
    <xf numFmtId="49" fontId="10" fillId="0" borderId="63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0" fontId="10" fillId="0" borderId="56" xfId="0" applyNumberFormat="1" applyFont="1" applyBorder="1" applyAlignment="1">
      <alignment horizontal="left"/>
    </xf>
    <xf numFmtId="49" fontId="13" fillId="0" borderId="56" xfId="0" applyNumberFormat="1" applyFont="1" applyBorder="1" applyAlignment="1">
      <alignment horizontal="center" vertical="center"/>
    </xf>
    <xf numFmtId="2" fontId="13" fillId="0" borderId="56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 vertical="top"/>
    </xf>
    <xf numFmtId="2" fontId="6" fillId="0" borderId="36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left" wrapText="1" indent="1"/>
    </xf>
    <xf numFmtId="0" fontId="6" fillId="0" borderId="36" xfId="0" applyNumberFormat="1" applyFont="1" applyBorder="1" applyAlignment="1">
      <alignment horizontal="left" indent="1"/>
    </xf>
    <xf numFmtId="49" fontId="6" fillId="0" borderId="54" xfId="0" applyNumberFormat="1" applyFont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left" vertical="top"/>
    </xf>
    <xf numFmtId="164" fontId="19" fillId="2" borderId="10" xfId="0" applyNumberFormat="1" applyFont="1" applyFill="1" applyBorder="1" applyAlignment="1">
      <alignment vertical="top" wrapText="1"/>
    </xf>
    <xf numFmtId="164" fontId="19" fillId="2" borderId="10" xfId="0" applyNumberFormat="1" applyFont="1" applyFill="1" applyBorder="1" applyAlignment="1">
      <alignment horizontal="left"/>
    </xf>
    <xf numFmtId="164" fontId="19" fillId="2" borderId="10" xfId="0" applyNumberFormat="1" applyFont="1" applyFill="1" applyBorder="1" applyAlignment="1">
      <alignment horizontal="center"/>
    </xf>
    <xf numFmtId="164" fontId="19" fillId="2" borderId="10" xfId="0" applyNumberFormat="1" applyFont="1" applyFill="1" applyBorder="1" applyAlignment="1">
      <alignment horizontal="left" vertical="top" wrapText="1"/>
    </xf>
    <xf numFmtId="164" fontId="24" fillId="4" borderId="10" xfId="0" applyNumberFormat="1" applyFont="1" applyFill="1" applyBorder="1" applyAlignment="1">
      <alignment horizontal="left" vertical="top" wrapText="1"/>
    </xf>
    <xf numFmtId="164" fontId="19" fillId="2" borderId="10" xfId="0" applyNumberFormat="1" applyFont="1" applyFill="1" applyBorder="1" applyAlignment="1">
      <alignment horizontal="left" wrapText="1" shrinkToFit="1"/>
    </xf>
    <xf numFmtId="164" fontId="19" fillId="2" borderId="10" xfId="0" applyNumberFormat="1" applyFont="1" applyFill="1" applyBorder="1" applyAlignment="1">
      <alignment horizontal="center" vertical="top"/>
    </xf>
    <xf numFmtId="164" fontId="26" fillId="4" borderId="10" xfId="0" applyNumberFormat="1" applyFont="1" applyFill="1" applyBorder="1" applyAlignment="1">
      <alignment horizontal="left" vertical="top" wrapText="1"/>
    </xf>
    <xf numFmtId="164" fontId="24" fillId="4" borderId="10" xfId="0" applyNumberFormat="1" applyFont="1" applyFill="1" applyBorder="1" applyAlignment="1">
      <alignment horizontal="left" vertical="top"/>
    </xf>
    <xf numFmtId="164" fontId="19" fillId="2" borderId="10" xfId="0" applyNumberFormat="1" applyFont="1" applyFill="1" applyBorder="1" applyAlignment="1">
      <alignment horizontal="center" vertical="top" wrapText="1"/>
    </xf>
    <xf numFmtId="164" fontId="25" fillId="2" borderId="10" xfId="0" applyNumberFormat="1" applyFont="1" applyFill="1" applyBorder="1" applyAlignment="1">
      <alignment horizontal="left" vertical="top" wrapText="1"/>
    </xf>
    <xf numFmtId="164" fontId="22" fillId="4" borderId="10" xfId="0" applyNumberFormat="1" applyFont="1" applyFill="1" applyBorder="1" applyAlignment="1">
      <alignment horizontal="left" vertical="top"/>
    </xf>
    <xf numFmtId="164" fontId="25" fillId="2" borderId="10" xfId="0" applyNumberFormat="1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164" fontId="20" fillId="2" borderId="10" xfId="0" applyNumberFormat="1" applyFont="1" applyFill="1" applyBorder="1" applyAlignment="1">
      <alignment horizontal="center"/>
    </xf>
    <xf numFmtId="164" fontId="20" fillId="2" borderId="10" xfId="0" applyNumberFormat="1" applyFont="1" applyFill="1" applyBorder="1" applyAlignment="1">
      <alignment horizontal="left" vertical="top" wrapText="1"/>
    </xf>
    <xf numFmtId="164" fontId="22" fillId="4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стр.1_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36"/>
  <sheetViews>
    <sheetView view="pageBreakPreview" topLeftCell="A88" zoomScale="80" zoomScaleSheetLayoutView="80" workbookViewId="0">
      <selection activeCell="DF122" sqref="DF122:DR122"/>
    </sheetView>
  </sheetViews>
  <sheetFormatPr defaultColWidth="0.85546875" defaultRowHeight="11.25"/>
  <cols>
    <col min="1" max="9" width="0.85546875" style="1"/>
    <col min="10" max="10" width="8.140625" style="1" customWidth="1"/>
    <col min="11" max="18" width="0.85546875" style="1"/>
    <col min="19" max="19" width="0.85546875" style="1" customWidth="1"/>
    <col min="20" max="26" width="0.85546875" style="1"/>
    <col min="27" max="27" width="0.85546875" style="1" customWidth="1"/>
    <col min="28" max="64" width="0.85546875" style="1"/>
    <col min="65" max="65" width="4.85546875" style="1" customWidth="1"/>
    <col min="66" max="66" width="0.85546875" style="1" customWidth="1"/>
    <col min="67" max="69" width="0.85546875" style="1"/>
    <col min="70" max="70" width="0.85546875" style="1" customWidth="1"/>
    <col min="71" max="72" width="0.85546875" style="1"/>
    <col min="73" max="73" width="4.85546875" style="1" customWidth="1"/>
    <col min="74" max="74" width="0.85546875" style="1"/>
    <col min="75" max="75" width="4.5703125" style="1" customWidth="1"/>
    <col min="76" max="78" width="0.85546875" style="1"/>
    <col min="79" max="79" width="4.5703125" style="1" customWidth="1"/>
    <col min="80" max="81" width="0.85546875" style="1"/>
    <col min="82" max="83" width="0.85546875" style="1" customWidth="1"/>
    <col min="84" max="85" width="0.85546875" style="1"/>
    <col min="86" max="86" width="1.7109375" style="1" customWidth="1"/>
    <col min="87" max="87" width="1.5703125" style="1" customWidth="1"/>
    <col min="88" max="88" width="4.7109375" style="1" customWidth="1"/>
    <col min="89" max="113" width="0.85546875" style="1"/>
    <col min="114" max="114" width="3.28515625" style="1" customWidth="1"/>
    <col min="115" max="115" width="0.85546875" style="1"/>
    <col min="116" max="119" width="2.5703125" style="1" customWidth="1"/>
    <col min="120" max="127" width="0.85546875" style="1"/>
    <col min="128" max="128" width="0.5703125" style="1" customWidth="1"/>
    <col min="129" max="130" width="0.85546875" style="1" hidden="1" customWidth="1"/>
    <col min="131" max="131" width="4.85546875" style="1" customWidth="1"/>
    <col min="132" max="132" width="3.5703125" style="1" customWidth="1"/>
    <col min="133" max="133" width="3" style="1" customWidth="1"/>
    <col min="134" max="139" width="0.85546875" style="1"/>
    <col min="140" max="140" width="2.7109375" style="1" customWidth="1"/>
    <col min="141" max="143" width="0.85546875" style="1"/>
    <col min="144" max="145" width="3.42578125" style="1" customWidth="1"/>
    <col min="146" max="149" width="0.85546875" style="1"/>
    <col min="150" max="150" width="2" style="1" customWidth="1"/>
    <col min="151" max="152" width="0.85546875" style="1"/>
    <col min="153" max="153" width="0.85546875" style="1" customWidth="1"/>
    <col min="154" max="155" width="0.85546875" style="1"/>
    <col min="156" max="156" width="6.42578125" style="1" customWidth="1"/>
    <col min="157" max="16384" width="0.85546875" style="1"/>
  </cols>
  <sheetData>
    <row r="1" spans="1:16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61" s="2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272" t="s">
        <v>22</v>
      </c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</row>
    <row r="3" spans="1:161" s="2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274" t="s">
        <v>320</v>
      </c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</row>
    <row r="4" spans="1:161" s="3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273" t="s">
        <v>17</v>
      </c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</row>
    <row r="5" spans="1:161" s="2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274" t="s">
        <v>327</v>
      </c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</row>
    <row r="6" spans="1:161" s="3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275" t="s">
        <v>18</v>
      </c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5"/>
      <c r="FB6" s="275"/>
      <c r="FC6" s="275"/>
      <c r="FD6" s="275"/>
      <c r="FE6" s="275"/>
    </row>
    <row r="7" spans="1:161" s="2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10"/>
      <c r="EH7" s="10"/>
      <c r="EI7" s="10"/>
      <c r="EJ7" s="274" t="s">
        <v>328</v>
      </c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</row>
    <row r="8" spans="1:161" s="3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275" t="s">
        <v>19</v>
      </c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11"/>
      <c r="EH8" s="11"/>
      <c r="EI8" s="11"/>
      <c r="EJ8" s="1"/>
      <c r="EK8" s="1"/>
      <c r="EL8" s="273" t="s">
        <v>20</v>
      </c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</row>
    <row r="9" spans="1:161" s="2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276" t="s">
        <v>21</v>
      </c>
      <c r="DX9" s="276"/>
      <c r="DY9" s="252" t="s">
        <v>503</v>
      </c>
      <c r="DZ9" s="252"/>
      <c r="EA9" s="252"/>
      <c r="EB9" s="277" t="s">
        <v>21</v>
      </c>
      <c r="EC9" s="277"/>
      <c r="ED9" s="6"/>
      <c r="EE9" s="252" t="s">
        <v>501</v>
      </c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76">
        <v>20</v>
      </c>
      <c r="EU9" s="276"/>
      <c r="EV9" s="276"/>
      <c r="EW9" s="278" t="s">
        <v>237</v>
      </c>
      <c r="EX9" s="278"/>
      <c r="EY9" s="278"/>
      <c r="EZ9" s="6" t="s">
        <v>3</v>
      </c>
      <c r="FA9" s="6"/>
      <c r="FB9" s="6"/>
      <c r="FC9" s="6"/>
      <c r="FD9" s="6"/>
      <c r="FE9" s="6"/>
    </row>
    <row r="10" spans="1:161" s="2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7"/>
      <c r="DX10" s="7"/>
      <c r="DY10" s="12"/>
      <c r="DZ10" s="12"/>
      <c r="EA10" s="12"/>
      <c r="EB10" s="6"/>
      <c r="EC10" s="6"/>
      <c r="ED10" s="6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7"/>
      <c r="EU10" s="7"/>
      <c r="EV10" s="7"/>
      <c r="EW10" s="13"/>
      <c r="EX10" s="13"/>
      <c r="EY10" s="13"/>
      <c r="EZ10" s="6"/>
      <c r="FA10" s="6"/>
      <c r="FB10" s="6"/>
      <c r="FC10" s="6"/>
      <c r="FD10" s="6"/>
      <c r="FE10" s="6"/>
    </row>
    <row r="11" spans="1:161" s="2" customFormat="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7"/>
      <c r="DX11" s="7"/>
      <c r="DY11" s="12"/>
      <c r="DZ11" s="12"/>
      <c r="EA11" s="12"/>
      <c r="EB11" s="6"/>
      <c r="EC11" s="6"/>
      <c r="ED11" s="6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7"/>
      <c r="EU11" s="7"/>
      <c r="EV11" s="7"/>
      <c r="EW11" s="13"/>
      <c r="EX11" s="13"/>
      <c r="EY11" s="13"/>
      <c r="EZ11" s="6"/>
      <c r="FA11" s="6"/>
      <c r="FB11" s="6"/>
      <c r="FC11" s="6"/>
      <c r="FD11" s="6"/>
      <c r="FE11" s="6"/>
    </row>
    <row r="12" spans="1:161" ht="32.450000000000003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4" customFormat="1" ht="18.75">
      <c r="A13" s="279" t="s">
        <v>486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</row>
    <row r="14" spans="1:161" s="4" customFormat="1" ht="17.4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279" t="s">
        <v>487</v>
      </c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</row>
    <row r="15" spans="1:161" s="4" customFormat="1" ht="25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</row>
    <row r="16" spans="1:161" s="4" customFormat="1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6"/>
      <c r="BG16" s="276" t="s">
        <v>33</v>
      </c>
      <c r="BH16" s="276"/>
      <c r="BI16" s="276"/>
      <c r="BJ16" s="276"/>
      <c r="BK16" s="252" t="s">
        <v>503</v>
      </c>
      <c r="BL16" s="252"/>
      <c r="BM16" s="252"/>
      <c r="BN16" s="277" t="s">
        <v>21</v>
      </c>
      <c r="BO16" s="277"/>
      <c r="BP16" s="6"/>
      <c r="BQ16" s="252" t="s">
        <v>501</v>
      </c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76">
        <v>20</v>
      </c>
      <c r="CG16" s="276"/>
      <c r="CH16" s="276"/>
      <c r="CI16" s="278" t="s">
        <v>237</v>
      </c>
      <c r="CJ16" s="278"/>
      <c r="CK16" s="278"/>
      <c r="CL16" s="6" t="s">
        <v>226</v>
      </c>
      <c r="CM16" s="6"/>
      <c r="CN16" s="6"/>
      <c r="CO16" s="6"/>
      <c r="CP16" s="6"/>
      <c r="CQ16" s="6"/>
      <c r="CR16" s="6"/>
      <c r="CS16" s="6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</row>
    <row r="17" spans="1:161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74" t="s">
        <v>23</v>
      </c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</row>
    <row r="18" spans="1:161" ht="20.45" customHeight="1">
      <c r="A18" s="36" t="s">
        <v>351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7" t="s">
        <v>24</v>
      </c>
      <c r="ER18" s="6"/>
      <c r="ES18" s="251" t="s">
        <v>504</v>
      </c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3"/>
    </row>
    <row r="19" spans="1:161" ht="23.45" customHeight="1">
      <c r="A19" s="269" t="s">
        <v>285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7" t="s">
        <v>25</v>
      </c>
      <c r="ER19" s="6"/>
      <c r="ES19" s="254" t="s">
        <v>315</v>
      </c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6"/>
    </row>
    <row r="20" spans="1:161" ht="23.4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14" t="s">
        <v>316</v>
      </c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7" t="s">
        <v>26</v>
      </c>
      <c r="ER20" s="6"/>
      <c r="ES20" s="254" t="s">
        <v>313</v>
      </c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6"/>
    </row>
    <row r="21" spans="1:161" ht="23.4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7" t="s">
        <v>25</v>
      </c>
      <c r="ER21" s="6"/>
      <c r="ES21" s="254" t="s">
        <v>315</v>
      </c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6"/>
    </row>
    <row r="22" spans="1:161" ht="23.4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7" t="s">
        <v>27</v>
      </c>
      <c r="ER22" s="6"/>
      <c r="ES22" s="254" t="s">
        <v>326</v>
      </c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6"/>
    </row>
    <row r="23" spans="1:161" ht="23.45" customHeight="1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214" t="s">
        <v>325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7" t="s">
        <v>28</v>
      </c>
      <c r="ER23" s="6"/>
      <c r="ES23" s="254" t="s">
        <v>314</v>
      </c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6"/>
    </row>
    <row r="24" spans="1:161" ht="23.45" customHeight="1" thickBot="1">
      <c r="A24" s="6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7" t="s">
        <v>29</v>
      </c>
      <c r="ER24" s="6"/>
      <c r="ES24" s="280" t="s">
        <v>30</v>
      </c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2"/>
    </row>
    <row r="25" spans="1:16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5" customFormat="1" ht="12.75">
      <c r="A26" s="272" t="s">
        <v>34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</row>
    <row r="27" spans="1:161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</row>
    <row r="28" spans="1:161" ht="12.75">
      <c r="A28" s="259" t="s">
        <v>0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3" t="s">
        <v>1</v>
      </c>
      <c r="BY28" s="263"/>
      <c r="BZ28" s="263"/>
      <c r="CA28" s="263"/>
      <c r="CB28" s="263"/>
      <c r="CC28" s="263"/>
      <c r="CD28" s="263"/>
      <c r="CE28" s="263"/>
      <c r="CF28" s="263" t="s">
        <v>227</v>
      </c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 t="s">
        <v>228</v>
      </c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70" t="s">
        <v>8</v>
      </c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71"/>
    </row>
    <row r="29" spans="1:161" ht="11.25" customHeight="1">
      <c r="A29" s="261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64"/>
      <c r="DF29" s="266" t="s">
        <v>2</v>
      </c>
      <c r="DG29" s="267"/>
      <c r="DH29" s="267"/>
      <c r="DI29" s="267"/>
      <c r="DJ29" s="267"/>
      <c r="DK29" s="267"/>
      <c r="DL29" s="258" t="s">
        <v>237</v>
      </c>
      <c r="DM29" s="258"/>
      <c r="DN29" s="258"/>
      <c r="DO29" s="257" t="s">
        <v>3</v>
      </c>
      <c r="DP29" s="257"/>
      <c r="DQ29" s="257"/>
      <c r="DR29" s="257"/>
      <c r="DS29" s="266" t="s">
        <v>2</v>
      </c>
      <c r="DT29" s="267"/>
      <c r="DU29" s="267"/>
      <c r="DV29" s="267"/>
      <c r="DW29" s="267"/>
      <c r="DX29" s="267"/>
      <c r="DY29" s="258" t="s">
        <v>238</v>
      </c>
      <c r="DZ29" s="258"/>
      <c r="EA29" s="258"/>
      <c r="EB29" s="257" t="s">
        <v>3</v>
      </c>
      <c r="EC29" s="257"/>
      <c r="ED29" s="257"/>
      <c r="EE29" s="257"/>
      <c r="EF29" s="266" t="s">
        <v>2</v>
      </c>
      <c r="EG29" s="267"/>
      <c r="EH29" s="267"/>
      <c r="EI29" s="267"/>
      <c r="EJ29" s="267"/>
      <c r="EK29" s="267"/>
      <c r="EL29" s="258" t="s">
        <v>494</v>
      </c>
      <c r="EM29" s="258"/>
      <c r="EN29" s="258"/>
      <c r="EO29" s="257" t="s">
        <v>3</v>
      </c>
      <c r="EP29" s="257"/>
      <c r="EQ29" s="257"/>
      <c r="ER29" s="268"/>
      <c r="ES29" s="208" t="s">
        <v>7</v>
      </c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10"/>
    </row>
    <row r="30" spans="1:161" ht="66.95" customHeight="1" thickBot="1">
      <c r="A30" s="26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65" t="s">
        <v>4</v>
      </c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 t="s">
        <v>5</v>
      </c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 t="s">
        <v>6</v>
      </c>
      <c r="EG30" s="265"/>
      <c r="EH30" s="265"/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2"/>
    </row>
    <row r="31" spans="1:161" ht="13.5" thickBot="1">
      <c r="A31" s="231" t="s">
        <v>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 t="s">
        <v>10</v>
      </c>
      <c r="BY31" s="232"/>
      <c r="BZ31" s="232"/>
      <c r="CA31" s="232"/>
      <c r="CB31" s="232"/>
      <c r="CC31" s="232"/>
      <c r="CD31" s="232"/>
      <c r="CE31" s="232"/>
      <c r="CF31" s="232" t="s">
        <v>11</v>
      </c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 t="s">
        <v>12</v>
      </c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 t="s">
        <v>13</v>
      </c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 t="s">
        <v>14</v>
      </c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 t="s">
        <v>15</v>
      </c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 t="s">
        <v>16</v>
      </c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6"/>
    </row>
    <row r="32" spans="1:161" s="35" customFormat="1" ht="15.75">
      <c r="A32" s="283" t="s">
        <v>229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35" t="s">
        <v>35</v>
      </c>
      <c r="BY32" s="235"/>
      <c r="BZ32" s="235"/>
      <c r="CA32" s="235"/>
      <c r="CB32" s="235"/>
      <c r="CC32" s="235"/>
      <c r="CD32" s="235"/>
      <c r="CE32" s="235"/>
      <c r="CF32" s="235" t="s">
        <v>36</v>
      </c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 t="s">
        <v>36</v>
      </c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7">
        <v>54647.589999999851</v>
      </c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9"/>
      <c r="DS32" s="240">
        <v>0</v>
      </c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0">
        <v>0</v>
      </c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0">
        <f t="shared" ref="ES32" si="0">ES54-ES34</f>
        <v>0</v>
      </c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</row>
    <row r="33" spans="1:161" ht="16.5" thickBot="1">
      <c r="A33" s="233" t="s">
        <v>230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195" t="s">
        <v>37</v>
      </c>
      <c r="BY33" s="195"/>
      <c r="BZ33" s="195"/>
      <c r="CA33" s="195"/>
      <c r="CB33" s="195"/>
      <c r="CC33" s="195"/>
      <c r="CD33" s="195"/>
      <c r="CE33" s="195"/>
      <c r="CF33" s="195" t="s">
        <v>36</v>
      </c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 t="s">
        <v>36</v>
      </c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2"/>
    </row>
    <row r="34" spans="1:161" s="5" customFormat="1" ht="11.45" customHeight="1">
      <c r="A34" s="173" t="s">
        <v>38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5"/>
      <c r="BX34" s="222" t="s">
        <v>39</v>
      </c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80">
        <f>DF36+DF37+DF42+DF43+DF47+DF51</f>
        <v>23996908</v>
      </c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>
        <f>DS36+DS37+DS42+DS43+DS47+DS51</f>
        <v>23043380</v>
      </c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>
        <f>EF36+EF37+EF42+EF43+EF47+EF51</f>
        <v>23235705</v>
      </c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>
        <v>0</v>
      </c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1"/>
    </row>
    <row r="35" spans="1:161" s="18" customFormat="1" ht="14.25" thickBot="1">
      <c r="A35" s="219" t="s">
        <v>42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1"/>
      <c r="BX35" s="224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</row>
    <row r="36" spans="1:161" ht="12.75">
      <c r="A36" s="229" t="s">
        <v>265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26" t="s">
        <v>40</v>
      </c>
      <c r="BY36" s="226"/>
      <c r="BZ36" s="226"/>
      <c r="CA36" s="226"/>
      <c r="CB36" s="226"/>
      <c r="CC36" s="226"/>
      <c r="CD36" s="226"/>
      <c r="CE36" s="226"/>
      <c r="CF36" s="226" t="s">
        <v>41</v>
      </c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8"/>
    </row>
    <row r="37" spans="1:161" ht="14.1" customHeight="1">
      <c r="A37" s="216" t="s">
        <v>43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8"/>
      <c r="BX37" s="179" t="s">
        <v>44</v>
      </c>
      <c r="BY37" s="68"/>
      <c r="BZ37" s="68"/>
      <c r="CA37" s="68"/>
      <c r="CB37" s="68"/>
      <c r="CC37" s="68"/>
      <c r="CD37" s="68"/>
      <c r="CE37" s="68"/>
      <c r="CF37" s="242" t="s">
        <v>45</v>
      </c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4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72">
        <f>DF39+DF40+DF41</f>
        <v>20787503</v>
      </c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>
        <f t="shared" ref="DS37" si="1">DS39+DS40+DS41</f>
        <v>20039040</v>
      </c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>
        <f t="shared" ref="EF37" si="2">EF39+EF40+EF41</f>
        <v>20211065</v>
      </c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>
        <f>ES39+ES40</f>
        <v>0</v>
      </c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196"/>
    </row>
    <row r="38" spans="1:161" s="18" customFormat="1" ht="12.75">
      <c r="A38" s="213" t="s">
        <v>42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5"/>
      <c r="BX38" s="179"/>
      <c r="BY38" s="68"/>
      <c r="BZ38" s="68"/>
      <c r="CA38" s="68"/>
      <c r="CB38" s="68"/>
      <c r="CC38" s="68"/>
      <c r="CD38" s="68"/>
      <c r="CE38" s="68"/>
      <c r="CF38" s="245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7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196"/>
    </row>
    <row r="39" spans="1:161" ht="39.950000000000003" customHeight="1">
      <c r="A39" s="185" t="s">
        <v>266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68" t="s">
        <v>46</v>
      </c>
      <c r="BY39" s="68"/>
      <c r="BZ39" s="68"/>
      <c r="CA39" s="68"/>
      <c r="CB39" s="68"/>
      <c r="CC39" s="68"/>
      <c r="CD39" s="68"/>
      <c r="CE39" s="68"/>
      <c r="CF39" s="245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7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72">
        <v>20599263</v>
      </c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>
        <v>19850800</v>
      </c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>
        <v>20022825</v>
      </c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5"/>
    </row>
    <row r="40" spans="1:161" ht="26.1" customHeight="1">
      <c r="A40" s="187" t="s">
        <v>48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68" t="s">
        <v>47</v>
      </c>
      <c r="BY40" s="68"/>
      <c r="BZ40" s="68"/>
      <c r="CA40" s="68"/>
      <c r="CB40" s="68"/>
      <c r="CC40" s="68"/>
      <c r="CD40" s="68"/>
      <c r="CE40" s="68"/>
      <c r="CF40" s="245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7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5"/>
    </row>
    <row r="41" spans="1:161" ht="12.75" customHeight="1">
      <c r="A41" s="69" t="s">
        <v>322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1"/>
      <c r="BX41" s="68" t="s">
        <v>321</v>
      </c>
      <c r="BY41" s="68"/>
      <c r="BZ41" s="68"/>
      <c r="CA41" s="68"/>
      <c r="CB41" s="68"/>
      <c r="CC41" s="68"/>
      <c r="CD41" s="68"/>
      <c r="CE41" s="68"/>
      <c r="CF41" s="248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50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72">
        <v>188240</v>
      </c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>
        <v>188240</v>
      </c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>
        <v>188240</v>
      </c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5"/>
    </row>
    <row r="42" spans="1:161" ht="12.75">
      <c r="A42" s="66" t="s">
        <v>49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8" t="s">
        <v>50</v>
      </c>
      <c r="BY42" s="68"/>
      <c r="BZ42" s="68"/>
      <c r="CA42" s="68"/>
      <c r="CB42" s="68"/>
      <c r="CC42" s="68"/>
      <c r="CD42" s="68"/>
      <c r="CE42" s="68"/>
      <c r="CF42" s="68" t="s">
        <v>51</v>
      </c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5"/>
    </row>
    <row r="43" spans="1:161" ht="12.75">
      <c r="A43" s="66" t="s">
        <v>52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8" t="s">
        <v>53</v>
      </c>
      <c r="BY43" s="68"/>
      <c r="BZ43" s="68"/>
      <c r="CA43" s="68"/>
      <c r="CB43" s="68"/>
      <c r="CC43" s="68"/>
      <c r="CD43" s="68"/>
      <c r="CE43" s="68"/>
      <c r="CF43" s="242" t="s">
        <v>54</v>
      </c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4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72">
        <f>DF44+DF45+DF46</f>
        <v>3209405</v>
      </c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>
        <f>DS44</f>
        <v>3004340</v>
      </c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>
        <f>EF44</f>
        <v>3024640</v>
      </c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5"/>
    </row>
    <row r="44" spans="1:161" ht="12.75">
      <c r="A44" s="66" t="s">
        <v>350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8" t="s">
        <v>349</v>
      </c>
      <c r="BY44" s="68"/>
      <c r="BZ44" s="68"/>
      <c r="CA44" s="68"/>
      <c r="CB44" s="68"/>
      <c r="CC44" s="68"/>
      <c r="CD44" s="68"/>
      <c r="CE44" s="68"/>
      <c r="CF44" s="245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7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72">
        <v>3209405</v>
      </c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>
        <v>3004340</v>
      </c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>
        <v>3024640</v>
      </c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5"/>
    </row>
    <row r="45" spans="1:161" ht="12.75">
      <c r="A45" s="66" t="s">
        <v>353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8" t="s">
        <v>352</v>
      </c>
      <c r="BY45" s="68"/>
      <c r="BZ45" s="68"/>
      <c r="CA45" s="68"/>
      <c r="CB45" s="68"/>
      <c r="CC45" s="68"/>
      <c r="CD45" s="68"/>
      <c r="CE45" s="68"/>
      <c r="CF45" s="245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7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72">
        <v>0</v>
      </c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5"/>
    </row>
    <row r="46" spans="1:161" ht="12.75">
      <c r="A46" s="66" t="s">
        <v>354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8" t="s">
        <v>355</v>
      </c>
      <c r="BY46" s="68"/>
      <c r="BZ46" s="68"/>
      <c r="CA46" s="68"/>
      <c r="CB46" s="68"/>
      <c r="CC46" s="68"/>
      <c r="CD46" s="68"/>
      <c r="CE46" s="68"/>
      <c r="CF46" s="248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50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72">
        <v>0</v>
      </c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5"/>
    </row>
    <row r="47" spans="1:161" ht="12.75">
      <c r="A47" s="206" t="s">
        <v>55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68" t="s">
        <v>56</v>
      </c>
      <c r="BY47" s="68"/>
      <c r="BZ47" s="68"/>
      <c r="CA47" s="68"/>
      <c r="CB47" s="68"/>
      <c r="CC47" s="68"/>
      <c r="CD47" s="68"/>
      <c r="CE47" s="68"/>
      <c r="CF47" s="68" t="s">
        <v>57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72">
        <f>DF48+DF50</f>
        <v>0</v>
      </c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>
        <f>DS48+DS50</f>
        <v>0</v>
      </c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>
        <f>EF48+EF50</f>
        <v>0</v>
      </c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>
        <f>ES48+ES50</f>
        <v>0</v>
      </c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196"/>
    </row>
    <row r="48" spans="1:161" ht="12.75">
      <c r="A48" s="200" t="s">
        <v>42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2"/>
      <c r="BX48" s="179" t="s">
        <v>59</v>
      </c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ht="12.75">
      <c r="A49" s="203" t="s">
        <v>58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5"/>
      <c r="BX49" s="179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5"/>
    </row>
    <row r="50" spans="1:161" ht="12.75">
      <c r="A50" s="189" t="s">
        <v>60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68" t="s">
        <v>61</v>
      </c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5"/>
    </row>
    <row r="51" spans="1:161" ht="12.75">
      <c r="A51" s="197" t="s">
        <v>62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68" t="s">
        <v>63</v>
      </c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72">
        <f>DF52</f>
        <v>0</v>
      </c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>
        <f>DS52</f>
        <v>0</v>
      </c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>
        <f>EF52</f>
        <v>0</v>
      </c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 t="str">
        <f>ES52</f>
        <v>х</v>
      </c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196"/>
    </row>
    <row r="52" spans="1:161" ht="12.75">
      <c r="A52" s="197" t="s">
        <v>231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68" t="s">
        <v>64</v>
      </c>
      <c r="BY52" s="68"/>
      <c r="BZ52" s="68"/>
      <c r="CA52" s="68"/>
      <c r="CB52" s="68"/>
      <c r="CC52" s="68"/>
      <c r="CD52" s="68"/>
      <c r="CE52" s="68"/>
      <c r="CF52" s="68" t="s">
        <v>36</v>
      </c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72">
        <f>DF53</f>
        <v>0</v>
      </c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>
        <f>DS53</f>
        <v>0</v>
      </c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>
        <f>EF53</f>
        <v>0</v>
      </c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 t="str">
        <f>ES53</f>
        <v>х</v>
      </c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196"/>
    </row>
    <row r="53" spans="1:161" ht="39" customHeight="1" thickBot="1">
      <c r="A53" s="193" t="s">
        <v>65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5" t="s">
        <v>66</v>
      </c>
      <c r="BY53" s="195"/>
      <c r="BZ53" s="195"/>
      <c r="CA53" s="195"/>
      <c r="CB53" s="195"/>
      <c r="CC53" s="195"/>
      <c r="CD53" s="195"/>
      <c r="CE53" s="195"/>
      <c r="CF53" s="195" t="s">
        <v>67</v>
      </c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9">
        <v>0</v>
      </c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>
        <v>0</v>
      </c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>
        <v>0</v>
      </c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1" t="s">
        <v>36</v>
      </c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2"/>
    </row>
    <row r="54" spans="1:161" s="18" customFormat="1" ht="13.5">
      <c r="A54" s="173" t="s">
        <v>68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5"/>
      <c r="BX54" s="222" t="s">
        <v>69</v>
      </c>
      <c r="BY54" s="223"/>
      <c r="BZ54" s="223"/>
      <c r="CA54" s="223"/>
      <c r="CB54" s="223"/>
      <c r="CC54" s="223"/>
      <c r="CD54" s="223"/>
      <c r="CE54" s="223"/>
      <c r="CF54" s="223" t="s">
        <v>36</v>
      </c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 t="s">
        <v>36</v>
      </c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80">
        <f>DF56+DF72+DF79+DF87+DF92+DF94</f>
        <v>24060263.59</v>
      </c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>
        <f>DS56+DS72+DS79+DS87+DS92+DS94</f>
        <v>23043380</v>
      </c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>
        <f>EF56+EF72+EF79+EF87+EF92+EF94</f>
        <v>23235705</v>
      </c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>
        <v>0</v>
      </c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1"/>
    </row>
    <row r="55" spans="1:161" s="18" customFormat="1" ht="14.25" thickBot="1">
      <c r="A55" s="219" t="s">
        <v>42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1"/>
      <c r="BX55" s="224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3"/>
    </row>
    <row r="56" spans="1:161" s="5" customFormat="1" ht="12.75">
      <c r="A56" s="287" t="s">
        <v>252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9"/>
      <c r="BX56" s="285" t="s">
        <v>70</v>
      </c>
      <c r="BY56" s="286"/>
      <c r="BZ56" s="286"/>
      <c r="CA56" s="286"/>
      <c r="CB56" s="286"/>
      <c r="CC56" s="286"/>
      <c r="CD56" s="286"/>
      <c r="CE56" s="286"/>
      <c r="CF56" s="286" t="s">
        <v>36</v>
      </c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>
        <f>CS58+CS60+CS61+CS62+CS66+CS67+CS68</f>
        <v>423</v>
      </c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84">
        <f>DF58+DF60+DF61+DF62+DF66+DF67+DF68+DF59</f>
        <v>19151990.07</v>
      </c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>
        <f>DS58+DS60+DS61+DS62+DS66+DS67+DS68</f>
        <v>19580640</v>
      </c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>
        <f>EF58+EF60+EF61+EF62+EF66+EF67+EF68</f>
        <v>19913140</v>
      </c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171" t="s">
        <v>36</v>
      </c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2"/>
    </row>
    <row r="57" spans="1:161" s="5" customFormat="1" ht="12.75">
      <c r="A57" s="89" t="s">
        <v>42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1"/>
      <c r="BX57" s="93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ht="12.75">
      <c r="A58" s="152" t="s">
        <v>253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68" t="s">
        <v>71</v>
      </c>
      <c r="BY58" s="68"/>
      <c r="BZ58" s="68"/>
      <c r="CA58" s="68"/>
      <c r="CB58" s="68"/>
      <c r="CC58" s="68"/>
      <c r="CD58" s="68"/>
      <c r="CE58" s="68"/>
      <c r="CF58" s="68" t="s">
        <v>72</v>
      </c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>
        <v>211</v>
      </c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168">
        <f>14373639.12-2101.83</f>
        <v>14371537.289999999</v>
      </c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70"/>
      <c r="DS58" s="72">
        <f>3315000+10372900+1020000</f>
        <v>14707900</v>
      </c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>
        <f>3273300+10671800+1020000</f>
        <v>14965100</v>
      </c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4" t="s">
        <v>36</v>
      </c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5"/>
    </row>
    <row r="59" spans="1:161" ht="12.75">
      <c r="A59" s="152" t="s">
        <v>318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68" t="s">
        <v>317</v>
      </c>
      <c r="BY59" s="68"/>
      <c r="BZ59" s="68"/>
      <c r="CA59" s="68"/>
      <c r="CB59" s="68"/>
      <c r="CC59" s="68"/>
      <c r="CD59" s="68"/>
      <c r="CE59" s="68"/>
      <c r="CF59" s="68" t="s">
        <v>72</v>
      </c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 t="s">
        <v>319</v>
      </c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168">
        <f>4760.88+2101.83</f>
        <v>6862.71</v>
      </c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70"/>
      <c r="DS59" s="72">
        <v>0</v>
      </c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>
        <v>0</v>
      </c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4" t="s">
        <v>36</v>
      </c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5"/>
    </row>
    <row r="60" spans="1:161" ht="12.75">
      <c r="A60" s="66" t="s">
        <v>73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8" t="s">
        <v>74</v>
      </c>
      <c r="BY60" s="68"/>
      <c r="BZ60" s="68"/>
      <c r="CA60" s="68"/>
      <c r="CB60" s="68"/>
      <c r="CC60" s="68"/>
      <c r="CD60" s="68"/>
      <c r="CE60" s="68"/>
      <c r="CF60" s="68" t="s">
        <v>75</v>
      </c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>
        <v>212</v>
      </c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2">
        <v>431250.06</v>
      </c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>
        <f>3500+27500+400000</f>
        <v>431000</v>
      </c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>
        <f>1000+27500+400000</f>
        <v>428500</v>
      </c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4" t="s">
        <v>36</v>
      </c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5"/>
    </row>
    <row r="61" spans="1:161" ht="23.45" customHeight="1">
      <c r="A61" s="159" t="s">
        <v>76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68" t="s">
        <v>77</v>
      </c>
      <c r="BY61" s="68"/>
      <c r="BZ61" s="68"/>
      <c r="CA61" s="68"/>
      <c r="CB61" s="68"/>
      <c r="CC61" s="68"/>
      <c r="CD61" s="68"/>
      <c r="CE61" s="68"/>
      <c r="CF61" s="68" t="s">
        <v>78</v>
      </c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2">
        <v>0</v>
      </c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>
        <v>0</v>
      </c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>
        <v>0</v>
      </c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4" t="s">
        <v>36</v>
      </c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5"/>
    </row>
    <row r="62" spans="1:161" s="17" customFormat="1" ht="26.1" customHeight="1">
      <c r="A62" s="180" t="s">
        <v>79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2"/>
      <c r="BX62" s="179" t="s">
        <v>80</v>
      </c>
      <c r="BY62" s="68"/>
      <c r="BZ62" s="68"/>
      <c r="CA62" s="68"/>
      <c r="CB62" s="68"/>
      <c r="CC62" s="68"/>
      <c r="CD62" s="68"/>
      <c r="CE62" s="68"/>
      <c r="CF62" s="68" t="s">
        <v>81</v>
      </c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72">
        <f>SUM(DF64:DR65)</f>
        <v>4342340.01</v>
      </c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>
        <f>SUM(DS64:EE65)</f>
        <v>4441740</v>
      </c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>
        <f>SUM(EF64:ER65)</f>
        <v>4519540</v>
      </c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4" t="s">
        <v>36</v>
      </c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5"/>
    </row>
    <row r="63" spans="1:161" s="17" customFormat="1" ht="14.45" customHeight="1">
      <c r="A63" s="176" t="s">
        <v>42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8"/>
      <c r="BX63" s="179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5"/>
    </row>
    <row r="64" spans="1:161" s="17" customFormat="1" ht="12.75">
      <c r="A64" s="185" t="s">
        <v>251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68" t="s">
        <v>82</v>
      </c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 t="s">
        <v>312</v>
      </c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168">
        <v>4342340.01</v>
      </c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70"/>
      <c r="DS64" s="72">
        <f>1001100+3132600+308040</f>
        <v>4441740</v>
      </c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>
        <f>988600+3222900+308040</f>
        <v>4519540</v>
      </c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4" t="s">
        <v>36</v>
      </c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5"/>
    </row>
    <row r="65" spans="1:161" s="17" customFormat="1" ht="12.75">
      <c r="A65" s="183" t="s">
        <v>83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68" t="s">
        <v>84</v>
      </c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72">
        <v>0</v>
      </c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>
        <v>0</v>
      </c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>
        <v>0</v>
      </c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4" t="s">
        <v>36</v>
      </c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5"/>
    </row>
    <row r="66" spans="1:161" s="16" customFormat="1" ht="12.75">
      <c r="A66" s="66" t="s">
        <v>85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8" t="s">
        <v>86</v>
      </c>
      <c r="BY66" s="68"/>
      <c r="BZ66" s="68"/>
      <c r="CA66" s="68"/>
      <c r="CB66" s="68"/>
      <c r="CC66" s="68"/>
      <c r="CD66" s="68"/>
      <c r="CE66" s="68"/>
      <c r="CF66" s="68" t="s">
        <v>87</v>
      </c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72">
        <v>0</v>
      </c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>
        <v>0</v>
      </c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>
        <v>0</v>
      </c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4" t="s">
        <v>36</v>
      </c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5"/>
    </row>
    <row r="67" spans="1:161" s="16" customFormat="1" ht="12.75">
      <c r="A67" s="66" t="s">
        <v>88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8" t="s">
        <v>89</v>
      </c>
      <c r="BY67" s="68"/>
      <c r="BZ67" s="68"/>
      <c r="CA67" s="68"/>
      <c r="CB67" s="68"/>
      <c r="CC67" s="68"/>
      <c r="CD67" s="68"/>
      <c r="CE67" s="68"/>
      <c r="CF67" s="68" t="s">
        <v>90</v>
      </c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72">
        <v>0</v>
      </c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>
        <v>0</v>
      </c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>
        <v>0</v>
      </c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4" t="s">
        <v>36</v>
      </c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5"/>
    </row>
    <row r="68" spans="1:161" s="15" customFormat="1" ht="12.75">
      <c r="A68" s="66" t="s">
        <v>91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8" t="s">
        <v>92</v>
      </c>
      <c r="BY68" s="68"/>
      <c r="BZ68" s="68"/>
      <c r="CA68" s="68"/>
      <c r="CB68" s="68"/>
      <c r="CC68" s="68"/>
      <c r="CD68" s="68"/>
      <c r="CE68" s="68"/>
      <c r="CF68" s="68" t="s">
        <v>93</v>
      </c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72">
        <f>DF71+DF70</f>
        <v>0</v>
      </c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>
        <f>DS71+DS70</f>
        <v>0</v>
      </c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>
        <f>EF71+EF70</f>
        <v>0</v>
      </c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4" t="s">
        <v>36</v>
      </c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5"/>
    </row>
    <row r="69" spans="1:161" s="15" customFormat="1" ht="12.75">
      <c r="A69" s="66" t="s">
        <v>42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5"/>
    </row>
    <row r="70" spans="1:161" s="15" customFormat="1" ht="12.75">
      <c r="A70" s="165" t="s">
        <v>250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68" t="s">
        <v>94</v>
      </c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4" t="s">
        <v>36</v>
      </c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5"/>
    </row>
    <row r="71" spans="1:161" s="15" customFormat="1" ht="12" customHeight="1">
      <c r="A71" s="163" t="s">
        <v>95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68" t="s">
        <v>96</v>
      </c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4" t="s">
        <v>36</v>
      </c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5"/>
    </row>
    <row r="72" spans="1:161" s="5" customFormat="1" ht="12.75">
      <c r="A72" s="94" t="s">
        <v>97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6"/>
      <c r="BX72" s="93" t="s">
        <v>98</v>
      </c>
      <c r="BY72" s="92"/>
      <c r="BZ72" s="92"/>
      <c r="CA72" s="92"/>
      <c r="CB72" s="92"/>
      <c r="CC72" s="92"/>
      <c r="CD72" s="92"/>
      <c r="CE72" s="92"/>
      <c r="CF72" s="92" t="s">
        <v>99</v>
      </c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85">
        <f>DF74+DF76+DF77+DF78</f>
        <v>0</v>
      </c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>
        <f>DS74+DS76+DS77+DS78</f>
        <v>0</v>
      </c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>
        <f>EF74+EF76+EF77+EF78</f>
        <v>0</v>
      </c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119" t="s">
        <v>36</v>
      </c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s="5" customFormat="1" ht="12.75">
      <c r="A73" s="89" t="s">
        <v>42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1"/>
      <c r="BX73" s="93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20"/>
    </row>
    <row r="74" spans="1:161" ht="12.75">
      <c r="A74" s="152" t="s">
        <v>254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68" t="s">
        <v>100</v>
      </c>
      <c r="BY74" s="68"/>
      <c r="BZ74" s="68"/>
      <c r="CA74" s="68"/>
      <c r="CB74" s="68"/>
      <c r="CC74" s="68"/>
      <c r="CD74" s="68"/>
      <c r="CE74" s="68"/>
      <c r="CF74" s="68" t="s">
        <v>101</v>
      </c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2">
        <f>DF75</f>
        <v>0</v>
      </c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>
        <f>DS75</f>
        <v>0</v>
      </c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>
        <f>EF75</f>
        <v>0</v>
      </c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4" t="s">
        <v>36</v>
      </c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5"/>
    </row>
    <row r="75" spans="1:161" ht="38.450000000000003" customHeight="1">
      <c r="A75" s="161" t="s">
        <v>102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68" t="s">
        <v>103</v>
      </c>
      <c r="BY75" s="68"/>
      <c r="BZ75" s="68"/>
      <c r="CA75" s="68"/>
      <c r="CB75" s="68"/>
      <c r="CC75" s="68"/>
      <c r="CD75" s="68"/>
      <c r="CE75" s="68"/>
      <c r="CF75" s="68" t="s">
        <v>104</v>
      </c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2">
        <v>0</v>
      </c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>
        <v>0</v>
      </c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>
        <v>0</v>
      </c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4" t="s">
        <v>36</v>
      </c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5"/>
    </row>
    <row r="76" spans="1:161" ht="26.45" customHeight="1">
      <c r="A76" s="66" t="s">
        <v>105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8" t="s">
        <v>106</v>
      </c>
      <c r="BY76" s="68"/>
      <c r="BZ76" s="68"/>
      <c r="CA76" s="68"/>
      <c r="CB76" s="68"/>
      <c r="CC76" s="68"/>
      <c r="CD76" s="68"/>
      <c r="CE76" s="68"/>
      <c r="CF76" s="68" t="s">
        <v>107</v>
      </c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72">
        <v>0</v>
      </c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>
        <v>0</v>
      </c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>
        <v>0</v>
      </c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4" t="s">
        <v>36</v>
      </c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</row>
    <row r="77" spans="1:161" ht="37.5" customHeight="1">
      <c r="A77" s="66" t="s">
        <v>108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8" t="s">
        <v>109</v>
      </c>
      <c r="BY77" s="68"/>
      <c r="BZ77" s="68"/>
      <c r="CA77" s="68"/>
      <c r="CB77" s="68"/>
      <c r="CC77" s="68"/>
      <c r="CD77" s="68"/>
      <c r="CE77" s="68"/>
      <c r="CF77" s="68" t="s">
        <v>110</v>
      </c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72">
        <v>0</v>
      </c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>
        <v>0</v>
      </c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>
        <v>0</v>
      </c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4" t="s">
        <v>36</v>
      </c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5"/>
    </row>
    <row r="78" spans="1:161" ht="12.75">
      <c r="A78" s="159" t="s">
        <v>111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68" t="s">
        <v>112</v>
      </c>
      <c r="BY78" s="68"/>
      <c r="BZ78" s="68"/>
      <c r="CA78" s="68"/>
      <c r="CB78" s="68"/>
      <c r="CC78" s="68"/>
      <c r="CD78" s="68"/>
      <c r="CE78" s="68"/>
      <c r="CF78" s="68" t="s">
        <v>113</v>
      </c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2">
        <v>0</v>
      </c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>
        <v>0</v>
      </c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>
        <v>0</v>
      </c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4" t="s">
        <v>36</v>
      </c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5"/>
    </row>
    <row r="79" spans="1:161" s="5" customFormat="1" ht="12.75">
      <c r="A79" s="94" t="s">
        <v>114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6"/>
      <c r="BX79" s="93" t="s">
        <v>115</v>
      </c>
      <c r="BY79" s="92"/>
      <c r="BZ79" s="92"/>
      <c r="CA79" s="92"/>
      <c r="CB79" s="92"/>
      <c r="CC79" s="92"/>
      <c r="CD79" s="92"/>
      <c r="CE79" s="92"/>
      <c r="CF79" s="92" t="s">
        <v>116</v>
      </c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 t="s">
        <v>36</v>
      </c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85">
        <f>SUM(DF81:DR86)</f>
        <v>255101.73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>
        <f t="shared" ref="DS79" si="3">SUM(DS81:EE86)</f>
        <v>254600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>
        <f t="shared" ref="EF79" si="4">SUM(EF81:ER86)</f>
        <v>252600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119" t="s">
        <v>36</v>
      </c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0"/>
    </row>
    <row r="80" spans="1:161" s="5" customFormat="1" ht="12.75">
      <c r="A80" s="156" t="s">
        <v>152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8"/>
      <c r="BX80" s="93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0"/>
    </row>
    <row r="81" spans="1:161" ht="12.75">
      <c r="A81" s="154" t="s">
        <v>255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68" t="s">
        <v>117</v>
      </c>
      <c r="BY81" s="68"/>
      <c r="BZ81" s="68"/>
      <c r="CA81" s="68"/>
      <c r="CB81" s="68"/>
      <c r="CC81" s="68"/>
      <c r="CD81" s="68"/>
      <c r="CE81" s="68"/>
      <c r="CF81" s="68" t="s">
        <v>118</v>
      </c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 t="s">
        <v>286</v>
      </c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2">
        <f>217374.57-1562.5</f>
        <v>215812.07</v>
      </c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>
        <v>244400</v>
      </c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>
        <v>244400</v>
      </c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4" t="s">
        <v>36</v>
      </c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ht="24.95" customHeight="1">
      <c r="A82" s="66" t="s">
        <v>119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8" t="s">
        <v>120</v>
      </c>
      <c r="BY82" s="68"/>
      <c r="BZ82" s="68"/>
      <c r="CA82" s="68"/>
      <c r="CB82" s="68"/>
      <c r="CC82" s="68"/>
      <c r="CD82" s="68"/>
      <c r="CE82" s="68"/>
      <c r="CF82" s="68" t="s">
        <v>121</v>
      </c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 t="s">
        <v>286</v>
      </c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72">
        <f>1562.5+1562.5</f>
        <v>3125</v>
      </c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>
        <v>0</v>
      </c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>
        <v>0</v>
      </c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4" t="s">
        <v>36</v>
      </c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ht="12.75">
      <c r="A83" s="159" t="s">
        <v>122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68" t="s">
        <v>123</v>
      </c>
      <c r="BY83" s="68"/>
      <c r="BZ83" s="68"/>
      <c r="CA83" s="68"/>
      <c r="CB83" s="68"/>
      <c r="CC83" s="68"/>
      <c r="CD83" s="68"/>
      <c r="CE83" s="68"/>
      <c r="CF83" s="68" t="s">
        <v>124</v>
      </c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 t="s">
        <v>286</v>
      </c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2">
        <v>34640.78</v>
      </c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>
        <v>9100</v>
      </c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>
        <v>7100</v>
      </c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4" t="s">
        <v>36</v>
      </c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5"/>
    </row>
    <row r="84" spans="1:161" ht="12.75">
      <c r="A84" s="159" t="s">
        <v>122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68" t="s">
        <v>348</v>
      </c>
      <c r="BY84" s="68"/>
      <c r="BZ84" s="68"/>
      <c r="CA84" s="68"/>
      <c r="CB84" s="68"/>
      <c r="CC84" s="68"/>
      <c r="CD84" s="68"/>
      <c r="CE84" s="68"/>
      <c r="CF84" s="68" t="s">
        <v>124</v>
      </c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 t="s">
        <v>346</v>
      </c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2">
        <v>423.88</v>
      </c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>
        <v>0</v>
      </c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>
        <v>0</v>
      </c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4" t="s">
        <v>36</v>
      </c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5"/>
    </row>
    <row r="85" spans="1:161" ht="12.75">
      <c r="A85" s="167" t="s">
        <v>255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68" t="s">
        <v>356</v>
      </c>
      <c r="BY85" s="68"/>
      <c r="BZ85" s="68"/>
      <c r="CA85" s="68"/>
      <c r="CB85" s="68"/>
      <c r="CC85" s="68"/>
      <c r="CD85" s="68"/>
      <c r="CE85" s="68"/>
      <c r="CF85" s="68" t="s">
        <v>118</v>
      </c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 t="s">
        <v>357</v>
      </c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2">
        <v>1100</v>
      </c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>
        <v>1100</v>
      </c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>
        <v>1100</v>
      </c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4" t="s">
        <v>36</v>
      </c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5"/>
    </row>
    <row r="86" spans="1:161" ht="12.75">
      <c r="A86" s="159" t="s">
        <v>122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68" t="s">
        <v>358</v>
      </c>
      <c r="BY86" s="68"/>
      <c r="BZ86" s="68"/>
      <c r="CA86" s="68"/>
      <c r="CB86" s="68"/>
      <c r="CC86" s="68"/>
      <c r="CD86" s="68"/>
      <c r="CE86" s="68"/>
      <c r="CF86" s="68" t="s">
        <v>124</v>
      </c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 t="s">
        <v>357</v>
      </c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72">
        <v>0</v>
      </c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>
        <v>0</v>
      </c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>
        <v>0</v>
      </c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4" t="s">
        <v>36</v>
      </c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5"/>
    </row>
    <row r="87" spans="1:161" ht="12.75">
      <c r="A87" s="94" t="s">
        <v>125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6"/>
      <c r="BX87" s="93" t="s">
        <v>126</v>
      </c>
      <c r="BY87" s="92"/>
      <c r="BZ87" s="92"/>
      <c r="CA87" s="92"/>
      <c r="CB87" s="92"/>
      <c r="CC87" s="92"/>
      <c r="CD87" s="92"/>
      <c r="CE87" s="92"/>
      <c r="CF87" s="92" t="s">
        <v>36</v>
      </c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85">
        <f>SUM(DF89:DR91)</f>
        <v>0</v>
      </c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>
        <f>SUM(DS89:EE91)</f>
        <v>0</v>
      </c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>
        <f>SUM(EF89:ER91)</f>
        <v>0</v>
      </c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119" t="s">
        <v>36</v>
      </c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0"/>
    </row>
    <row r="88" spans="1:161" s="5" customFormat="1" ht="12.75">
      <c r="A88" s="156" t="s">
        <v>152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8"/>
      <c r="BX88" s="93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0"/>
    </row>
    <row r="89" spans="1:161" ht="12.75">
      <c r="A89" s="152" t="s">
        <v>256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68" t="s">
        <v>127</v>
      </c>
      <c r="BY89" s="68"/>
      <c r="BZ89" s="68"/>
      <c r="CA89" s="68"/>
      <c r="CB89" s="68"/>
      <c r="CC89" s="68"/>
      <c r="CD89" s="68"/>
      <c r="CE89" s="68"/>
      <c r="CF89" s="68" t="s">
        <v>128</v>
      </c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72">
        <v>0</v>
      </c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>
        <v>0</v>
      </c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>
        <v>0</v>
      </c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4" t="s">
        <v>36</v>
      </c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5"/>
    </row>
    <row r="90" spans="1:161" ht="12.75">
      <c r="A90" s="148" t="s">
        <v>129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73" t="s">
        <v>130</v>
      </c>
      <c r="BY90" s="73"/>
      <c r="BZ90" s="73"/>
      <c r="CA90" s="73"/>
      <c r="CB90" s="73"/>
      <c r="CC90" s="73"/>
      <c r="CD90" s="73"/>
      <c r="CE90" s="73"/>
      <c r="CF90" s="73" t="s">
        <v>131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2">
        <v>0</v>
      </c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>
        <v>0</v>
      </c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>
        <v>0</v>
      </c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6" t="s">
        <v>36</v>
      </c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7"/>
    </row>
    <row r="91" spans="1:161" ht="26.1" customHeight="1">
      <c r="A91" s="148" t="s">
        <v>132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73" t="s">
        <v>133</v>
      </c>
      <c r="BY91" s="73"/>
      <c r="BZ91" s="73"/>
      <c r="CA91" s="73"/>
      <c r="CB91" s="73"/>
      <c r="CC91" s="73"/>
      <c r="CD91" s="73"/>
      <c r="CE91" s="73"/>
      <c r="CF91" s="73" t="s">
        <v>134</v>
      </c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2">
        <v>0</v>
      </c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>
        <v>0</v>
      </c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>
        <v>0</v>
      </c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6" t="s">
        <v>36</v>
      </c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7"/>
    </row>
    <row r="92" spans="1:161" s="5" customFormat="1" ht="12.75">
      <c r="A92" s="145" t="s">
        <v>135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7"/>
      <c r="BX92" s="131" t="s">
        <v>136</v>
      </c>
      <c r="BY92" s="131"/>
      <c r="BZ92" s="131"/>
      <c r="CA92" s="131"/>
      <c r="CB92" s="131"/>
      <c r="CC92" s="131"/>
      <c r="CD92" s="131"/>
      <c r="CE92" s="131"/>
      <c r="CF92" s="131" t="s">
        <v>36</v>
      </c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78">
        <f>DF93</f>
        <v>0</v>
      </c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>
        <f>DS93</f>
        <v>0</v>
      </c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>
        <f>EF93</f>
        <v>0</v>
      </c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150" t="s">
        <v>36</v>
      </c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1"/>
    </row>
    <row r="93" spans="1:161" ht="26.1" customHeight="1">
      <c r="A93" s="99" t="s">
        <v>137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73" t="s">
        <v>138</v>
      </c>
      <c r="BY93" s="73"/>
      <c r="BZ93" s="73"/>
      <c r="CA93" s="73"/>
      <c r="CB93" s="73"/>
      <c r="CC93" s="73"/>
      <c r="CD93" s="73"/>
      <c r="CE93" s="73"/>
      <c r="CF93" s="73" t="s">
        <v>139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 t="s">
        <v>346</v>
      </c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9">
        <v>0</v>
      </c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>
        <v>0</v>
      </c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>
        <v>0</v>
      </c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6" t="s">
        <v>36</v>
      </c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7"/>
    </row>
    <row r="94" spans="1:161" s="5" customFormat="1" ht="12.75">
      <c r="A94" s="136" t="s">
        <v>257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8"/>
      <c r="BX94" s="135" t="s">
        <v>140</v>
      </c>
      <c r="BY94" s="131"/>
      <c r="BZ94" s="131"/>
      <c r="CA94" s="131"/>
      <c r="CB94" s="131"/>
      <c r="CC94" s="131"/>
      <c r="CD94" s="131"/>
      <c r="CE94" s="131"/>
      <c r="CF94" s="131" t="s">
        <v>36</v>
      </c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78">
        <f>DF96+DF97+DF98+DF99+DF122</f>
        <v>4653171.79</v>
      </c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>
        <f t="shared" ref="DS94" si="5">DS96+DS97+DS98+DS99+DS122</f>
        <v>3208140</v>
      </c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>
        <f t="shared" ref="EF94" si="6">EF96+EF97+EF98+EF99+EF122</f>
        <v>3069965</v>
      </c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>
        <f t="shared" ref="ES94" si="7">ES96+ES97+ES98+ES99+ES122</f>
        <v>0</v>
      </c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</row>
    <row r="95" spans="1:161" s="5" customFormat="1" ht="12.75">
      <c r="A95" s="141" t="s">
        <v>42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3"/>
      <c r="BX95" s="135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</row>
    <row r="96" spans="1:161" ht="12.75">
      <c r="A96" s="139" t="s">
        <v>264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73" t="s">
        <v>141</v>
      </c>
      <c r="BY96" s="73"/>
      <c r="BZ96" s="73"/>
      <c r="CA96" s="73"/>
      <c r="CB96" s="73"/>
      <c r="CC96" s="73"/>
      <c r="CD96" s="73"/>
      <c r="CE96" s="73"/>
      <c r="CF96" s="73" t="s">
        <v>142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9">
        <v>0</v>
      </c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>
        <v>0</v>
      </c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>
        <v>0</v>
      </c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7"/>
    </row>
    <row r="97" spans="1:161" ht="12.75">
      <c r="A97" s="127" t="s">
        <v>143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73" t="s">
        <v>144</v>
      </c>
      <c r="BY97" s="73"/>
      <c r="BZ97" s="73"/>
      <c r="CA97" s="73"/>
      <c r="CB97" s="73"/>
      <c r="CC97" s="73"/>
      <c r="CD97" s="73"/>
      <c r="CE97" s="73"/>
      <c r="CF97" s="73" t="s">
        <v>145</v>
      </c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9">
        <v>0</v>
      </c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>
        <v>0</v>
      </c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>
        <v>0</v>
      </c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7"/>
    </row>
    <row r="98" spans="1:161" ht="12.75">
      <c r="A98" s="99" t="s">
        <v>146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73" t="s">
        <v>147</v>
      </c>
      <c r="BY98" s="73"/>
      <c r="BZ98" s="73"/>
      <c r="CA98" s="73"/>
      <c r="CB98" s="73"/>
      <c r="CC98" s="73"/>
      <c r="CD98" s="73"/>
      <c r="CE98" s="73"/>
      <c r="CF98" s="73" t="s">
        <v>148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 t="s">
        <v>488</v>
      </c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9">
        <v>0</v>
      </c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>
        <v>0</v>
      </c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>
        <v>0</v>
      </c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7"/>
    </row>
    <row r="99" spans="1:161" ht="12.75">
      <c r="A99" s="136" t="s">
        <v>149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8"/>
      <c r="BX99" s="144" t="s">
        <v>150</v>
      </c>
      <c r="BY99" s="73"/>
      <c r="BZ99" s="73"/>
      <c r="CA99" s="73"/>
      <c r="CB99" s="73"/>
      <c r="CC99" s="73"/>
      <c r="CD99" s="73"/>
      <c r="CE99" s="73"/>
      <c r="CF99" s="105" t="s">
        <v>151</v>
      </c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7"/>
      <c r="CS99" s="73" t="s">
        <v>36</v>
      </c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9">
        <f>DF101+DF109+DF110+DF111+DF112+DF113</f>
        <v>3508371.79</v>
      </c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>
        <f t="shared" ref="DS99" si="8">DS101+DS109+DS110+DS111+DS112+DS113</f>
        <v>2437240</v>
      </c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>
        <f t="shared" ref="EF99" si="9">EF101+EF109+EF110+EF111+EF112+EF113</f>
        <v>2416965</v>
      </c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>
        <f t="shared" ref="ES99" si="10">ES101+ES109+ES110+ES111+ES112+ES113</f>
        <v>0</v>
      </c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</row>
    <row r="100" spans="1:161" ht="12.75">
      <c r="A100" s="132" t="s">
        <v>152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4"/>
      <c r="BX100" s="144"/>
      <c r="BY100" s="73"/>
      <c r="BZ100" s="73"/>
      <c r="CA100" s="73"/>
      <c r="CB100" s="73"/>
      <c r="CC100" s="73"/>
      <c r="CD100" s="73"/>
      <c r="CE100" s="73"/>
      <c r="CF100" s="108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10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</row>
    <row r="101" spans="1:161" ht="12.75">
      <c r="A101" s="114" t="s">
        <v>329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73" t="s">
        <v>258</v>
      </c>
      <c r="BY101" s="73"/>
      <c r="BZ101" s="73"/>
      <c r="CA101" s="73"/>
      <c r="CB101" s="73"/>
      <c r="CC101" s="73"/>
      <c r="CD101" s="73"/>
      <c r="CE101" s="73"/>
      <c r="CF101" s="108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10"/>
      <c r="CS101" s="73" t="s">
        <v>330</v>
      </c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88">
        <f>DF102+DF103+DF104+DF105+DF106+DF107+DF108</f>
        <v>409508.56</v>
      </c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>
        <f t="shared" ref="DS101" si="11">DS102+DS103+DS104+DS105+DS106+DS107+DS108</f>
        <v>214000</v>
      </c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>
        <f t="shared" ref="EF101" si="12">EF102+EF103+EF104+EF105+EF106+EF107+EF108</f>
        <v>204625</v>
      </c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101"/>
    </row>
    <row r="102" spans="1:161" ht="12.75">
      <c r="A102" s="114" t="s">
        <v>239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73" t="s">
        <v>331</v>
      </c>
      <c r="BY102" s="73"/>
      <c r="BZ102" s="73"/>
      <c r="CA102" s="73"/>
      <c r="CB102" s="73"/>
      <c r="CC102" s="73"/>
      <c r="CD102" s="73"/>
      <c r="CE102" s="73"/>
      <c r="CF102" s="108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10"/>
      <c r="CS102" s="73" t="s">
        <v>287</v>
      </c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116">
        <f>60000+4000+408</f>
        <v>64408</v>
      </c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8"/>
      <c r="DS102" s="79">
        <v>64000</v>
      </c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>
        <v>66700</v>
      </c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101"/>
    </row>
    <row r="103" spans="1:161" ht="12.75">
      <c r="A103" s="97" t="s">
        <v>240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73" t="s">
        <v>332</v>
      </c>
      <c r="BY103" s="73"/>
      <c r="BZ103" s="73"/>
      <c r="CA103" s="73"/>
      <c r="CB103" s="73"/>
      <c r="CC103" s="73"/>
      <c r="CD103" s="73"/>
      <c r="CE103" s="73"/>
      <c r="CF103" s="108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10"/>
      <c r="CS103" s="73" t="s">
        <v>288</v>
      </c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102">
        <v>0</v>
      </c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4"/>
      <c r="DS103" s="79">
        <v>0</v>
      </c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>
        <v>0</v>
      </c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101"/>
    </row>
    <row r="104" spans="1:161" ht="12.75">
      <c r="A104" s="97" t="s">
        <v>241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73" t="s">
        <v>333</v>
      </c>
      <c r="BY104" s="73"/>
      <c r="BZ104" s="73"/>
      <c r="CA104" s="73"/>
      <c r="CB104" s="73"/>
      <c r="CC104" s="73"/>
      <c r="CD104" s="73"/>
      <c r="CE104" s="73"/>
      <c r="CF104" s="108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10"/>
      <c r="CS104" s="73" t="s">
        <v>289</v>
      </c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116">
        <v>58400</v>
      </c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8"/>
      <c r="DS104" s="79">
        <v>34900</v>
      </c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>
        <v>44200</v>
      </c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101"/>
    </row>
    <row r="105" spans="1:161" ht="12.75">
      <c r="A105" s="97" t="s">
        <v>242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73" t="s">
        <v>334</v>
      </c>
      <c r="BY105" s="73"/>
      <c r="BZ105" s="73"/>
      <c r="CA105" s="73"/>
      <c r="CB105" s="73"/>
      <c r="CC105" s="73"/>
      <c r="CD105" s="73"/>
      <c r="CE105" s="73"/>
      <c r="CF105" s="108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10"/>
      <c r="CS105" s="73" t="s">
        <v>290</v>
      </c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102">
        <v>0</v>
      </c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4"/>
      <c r="DS105" s="79">
        <v>0</v>
      </c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>
        <v>0</v>
      </c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101"/>
    </row>
    <row r="106" spans="1:161" ht="12.75">
      <c r="A106" s="97" t="s">
        <v>243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73" t="s">
        <v>335</v>
      </c>
      <c r="BY106" s="73"/>
      <c r="BZ106" s="73"/>
      <c r="CA106" s="73"/>
      <c r="CB106" s="73"/>
      <c r="CC106" s="73"/>
      <c r="CD106" s="73"/>
      <c r="CE106" s="73"/>
      <c r="CF106" s="108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10"/>
      <c r="CS106" s="73" t="s">
        <v>291</v>
      </c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116">
        <v>212972.81</v>
      </c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8"/>
      <c r="DS106" s="79">
        <v>78600</v>
      </c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>
        <v>64025</v>
      </c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101"/>
    </row>
    <row r="107" spans="1:161" ht="12.75">
      <c r="A107" s="97" t="s">
        <v>244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73" t="s">
        <v>336</v>
      </c>
      <c r="BY107" s="73"/>
      <c r="BZ107" s="73"/>
      <c r="CA107" s="73"/>
      <c r="CB107" s="73"/>
      <c r="CC107" s="73"/>
      <c r="CD107" s="73"/>
      <c r="CE107" s="73"/>
      <c r="CF107" s="108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10"/>
      <c r="CS107" s="73" t="s">
        <v>292</v>
      </c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116">
        <v>70027.75</v>
      </c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8"/>
      <c r="DS107" s="79">
        <v>32800</v>
      </c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>
        <v>26000</v>
      </c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101"/>
    </row>
    <row r="108" spans="1:161" ht="12.75">
      <c r="A108" s="97" t="s">
        <v>293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73" t="s">
        <v>337</v>
      </c>
      <c r="BY108" s="73"/>
      <c r="BZ108" s="73"/>
      <c r="CA108" s="73"/>
      <c r="CB108" s="73"/>
      <c r="CC108" s="73"/>
      <c r="CD108" s="73"/>
      <c r="CE108" s="73"/>
      <c r="CF108" s="108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10"/>
      <c r="CS108" s="73" t="s">
        <v>294</v>
      </c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116">
        <v>3700</v>
      </c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8"/>
      <c r="DS108" s="79">
        <v>3700</v>
      </c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>
        <v>3700</v>
      </c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101"/>
    </row>
    <row r="109" spans="1:161" ht="12.75">
      <c r="A109" s="97" t="s">
        <v>245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73" t="s">
        <v>259</v>
      </c>
      <c r="BY109" s="73"/>
      <c r="BZ109" s="73"/>
      <c r="CA109" s="73"/>
      <c r="CB109" s="73"/>
      <c r="CC109" s="73"/>
      <c r="CD109" s="73"/>
      <c r="CE109" s="73"/>
      <c r="CF109" s="108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10"/>
      <c r="CS109" s="73" t="s">
        <v>295</v>
      </c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88">
        <v>0</v>
      </c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79">
        <v>0</v>
      </c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>
        <v>0</v>
      </c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101"/>
    </row>
    <row r="110" spans="1:161" ht="12.75">
      <c r="A110" s="97" t="s">
        <v>246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73" t="s">
        <v>260</v>
      </c>
      <c r="BY110" s="73"/>
      <c r="BZ110" s="73"/>
      <c r="CA110" s="73"/>
      <c r="CB110" s="73"/>
      <c r="CC110" s="73"/>
      <c r="CD110" s="73"/>
      <c r="CE110" s="73"/>
      <c r="CF110" s="108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10"/>
      <c r="CS110" s="73" t="s">
        <v>296</v>
      </c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88">
        <v>271925</v>
      </c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79">
        <v>137500</v>
      </c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>
        <v>137500</v>
      </c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101"/>
    </row>
    <row r="111" spans="1:161" ht="12.75">
      <c r="A111" s="97" t="s">
        <v>247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73" t="s">
        <v>261</v>
      </c>
      <c r="BY111" s="73"/>
      <c r="BZ111" s="73"/>
      <c r="CA111" s="73"/>
      <c r="CB111" s="73"/>
      <c r="CC111" s="73"/>
      <c r="CD111" s="73"/>
      <c r="CE111" s="73"/>
      <c r="CF111" s="108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10"/>
      <c r="CS111" s="73" t="s">
        <v>101</v>
      </c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88">
        <v>0</v>
      </c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79">
        <v>0</v>
      </c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>
        <v>0</v>
      </c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101"/>
    </row>
    <row r="112" spans="1:161" ht="12.75">
      <c r="A112" s="97" t="s">
        <v>248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73" t="s">
        <v>262</v>
      </c>
      <c r="BY112" s="73"/>
      <c r="BZ112" s="73"/>
      <c r="CA112" s="73"/>
      <c r="CB112" s="73"/>
      <c r="CC112" s="73"/>
      <c r="CD112" s="73"/>
      <c r="CE112" s="73"/>
      <c r="CF112" s="108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10"/>
      <c r="CS112" s="73" t="s">
        <v>323</v>
      </c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88">
        <v>0</v>
      </c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79">
        <v>0</v>
      </c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>
        <v>0</v>
      </c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101"/>
    </row>
    <row r="113" spans="1:166" ht="12.75">
      <c r="A113" s="97" t="s">
        <v>324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73" t="s">
        <v>263</v>
      </c>
      <c r="BY113" s="73"/>
      <c r="BZ113" s="73"/>
      <c r="CA113" s="73"/>
      <c r="CB113" s="73"/>
      <c r="CC113" s="73"/>
      <c r="CD113" s="73"/>
      <c r="CE113" s="73"/>
      <c r="CF113" s="108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10"/>
      <c r="CS113" s="73" t="s">
        <v>107</v>
      </c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88">
        <f>SUM(DF114:DR121)</f>
        <v>2826938.23</v>
      </c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>
        <f t="shared" ref="DS113" si="13">SUM(DS114:EE121)</f>
        <v>2085740</v>
      </c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>
        <f t="shared" ref="EF113" si="14">SUM(EF114:ER121)</f>
        <v>2074840</v>
      </c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>
        <f t="shared" ref="ES113" si="15">SUM(ES114:FE121)</f>
        <v>0</v>
      </c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</row>
    <row r="114" spans="1:166" ht="12.75">
      <c r="A114" s="86" t="s">
        <v>297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73" t="s">
        <v>338</v>
      </c>
      <c r="BY114" s="73"/>
      <c r="BZ114" s="73"/>
      <c r="CA114" s="73"/>
      <c r="CB114" s="73"/>
      <c r="CC114" s="73"/>
      <c r="CD114" s="73"/>
      <c r="CE114" s="73"/>
      <c r="CF114" s="108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10"/>
      <c r="CS114" s="73" t="s">
        <v>298</v>
      </c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88">
        <v>0</v>
      </c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>
        <v>0</v>
      </c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>
        <v>0</v>
      </c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>
        <v>0</v>
      </c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</row>
    <row r="115" spans="1:166" ht="12.75">
      <c r="A115" s="97" t="s">
        <v>299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73" t="s">
        <v>339</v>
      </c>
      <c r="BY115" s="73"/>
      <c r="BZ115" s="73"/>
      <c r="CA115" s="73"/>
      <c r="CB115" s="73"/>
      <c r="CC115" s="73"/>
      <c r="CD115" s="73"/>
      <c r="CE115" s="73"/>
      <c r="CF115" s="108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10"/>
      <c r="CS115" s="73" t="s">
        <v>300</v>
      </c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116">
        <v>2433315.0699999998</v>
      </c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8"/>
      <c r="DS115" s="79">
        <f>188240+485000+1151500+124800</f>
        <v>1949540</v>
      </c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>
        <f>188240+468800+1171800+124800</f>
        <v>1953640</v>
      </c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101"/>
    </row>
    <row r="116" spans="1:166" ht="12.75">
      <c r="A116" s="97" t="s">
        <v>301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73" t="s">
        <v>340</v>
      </c>
      <c r="BY116" s="73"/>
      <c r="BZ116" s="73"/>
      <c r="CA116" s="73"/>
      <c r="CB116" s="73"/>
      <c r="CC116" s="73"/>
      <c r="CD116" s="73"/>
      <c r="CE116" s="73"/>
      <c r="CF116" s="108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10"/>
      <c r="CS116" s="73" t="s">
        <v>302</v>
      </c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116">
        <v>67790</v>
      </c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8"/>
      <c r="DS116" s="88">
        <v>48100</v>
      </c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>
        <v>48100</v>
      </c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>
        <v>0</v>
      </c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</row>
    <row r="117" spans="1:166" ht="12.75">
      <c r="A117" s="97" t="s">
        <v>303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73" t="s">
        <v>341</v>
      </c>
      <c r="BY117" s="73"/>
      <c r="BZ117" s="73"/>
      <c r="CA117" s="73"/>
      <c r="CB117" s="73"/>
      <c r="CC117" s="73"/>
      <c r="CD117" s="73"/>
      <c r="CE117" s="73"/>
      <c r="CF117" s="108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10"/>
      <c r="CS117" s="73" t="s">
        <v>304</v>
      </c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102">
        <v>15850</v>
      </c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4"/>
      <c r="DS117" s="88">
        <v>0</v>
      </c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>
        <v>0</v>
      </c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>
        <v>0</v>
      </c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</row>
    <row r="118" spans="1:166" ht="12.75">
      <c r="A118" s="97" t="s">
        <v>305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73" t="s">
        <v>342</v>
      </c>
      <c r="BY118" s="73"/>
      <c r="BZ118" s="73"/>
      <c r="CA118" s="73"/>
      <c r="CB118" s="73"/>
      <c r="CC118" s="73"/>
      <c r="CD118" s="73"/>
      <c r="CE118" s="73"/>
      <c r="CF118" s="108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10"/>
      <c r="CS118" s="73" t="s">
        <v>306</v>
      </c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102">
        <v>0</v>
      </c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4"/>
      <c r="DS118" s="88">
        <v>0</v>
      </c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>
        <v>0</v>
      </c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>
        <v>0</v>
      </c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</row>
    <row r="119" spans="1:166" ht="12.75">
      <c r="A119" s="86" t="s">
        <v>309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73" t="s">
        <v>343</v>
      </c>
      <c r="BY119" s="73"/>
      <c r="BZ119" s="73"/>
      <c r="CA119" s="73"/>
      <c r="CB119" s="73"/>
      <c r="CC119" s="73"/>
      <c r="CD119" s="73"/>
      <c r="CE119" s="73"/>
      <c r="CF119" s="108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10"/>
      <c r="CS119" s="73" t="s">
        <v>307</v>
      </c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116">
        <v>300475.15999999997</v>
      </c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8"/>
      <c r="DS119" s="79">
        <v>87300</v>
      </c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>
        <v>72300</v>
      </c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101"/>
    </row>
    <row r="120" spans="1:166" ht="12.75">
      <c r="A120" s="97" t="s">
        <v>308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73" t="s">
        <v>344</v>
      </c>
      <c r="BY120" s="73"/>
      <c r="BZ120" s="73"/>
      <c r="CA120" s="73"/>
      <c r="CB120" s="73"/>
      <c r="CC120" s="73"/>
      <c r="CD120" s="73"/>
      <c r="CE120" s="73"/>
      <c r="CF120" s="108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10"/>
      <c r="CS120" s="73" t="s">
        <v>311</v>
      </c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88">
        <v>0</v>
      </c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79">
        <v>0</v>
      </c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>
        <v>0</v>
      </c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101"/>
    </row>
    <row r="121" spans="1:166" ht="12.75">
      <c r="A121" s="86" t="s">
        <v>310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73" t="s">
        <v>345</v>
      </c>
      <c r="BY121" s="73"/>
      <c r="BZ121" s="73"/>
      <c r="CA121" s="73"/>
      <c r="CB121" s="73"/>
      <c r="CC121" s="73"/>
      <c r="CD121" s="73"/>
      <c r="CE121" s="73"/>
      <c r="CF121" s="111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3"/>
      <c r="CS121" s="73" t="s">
        <v>347</v>
      </c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88">
        <v>9508</v>
      </c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79">
        <v>800</v>
      </c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>
        <v>800</v>
      </c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101"/>
    </row>
    <row r="122" spans="1:166" s="5" customFormat="1" ht="12.75">
      <c r="A122" s="290" t="s">
        <v>489</v>
      </c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91"/>
      <c r="AO122" s="291"/>
      <c r="AP122" s="291"/>
      <c r="AQ122" s="291"/>
      <c r="AR122" s="291"/>
      <c r="AS122" s="291"/>
      <c r="AT122" s="291"/>
      <c r="AU122" s="291"/>
      <c r="AV122" s="291"/>
      <c r="AW122" s="291"/>
      <c r="AX122" s="291"/>
      <c r="AY122" s="291"/>
      <c r="AZ122" s="291"/>
      <c r="BA122" s="291"/>
      <c r="BB122" s="291"/>
      <c r="BC122" s="291"/>
      <c r="BD122" s="291"/>
      <c r="BE122" s="291"/>
      <c r="BF122" s="291"/>
      <c r="BG122" s="291"/>
      <c r="BH122" s="291"/>
      <c r="BI122" s="291"/>
      <c r="BJ122" s="291"/>
      <c r="BK122" s="291"/>
      <c r="BL122" s="291"/>
      <c r="BM122" s="291"/>
      <c r="BN122" s="291"/>
      <c r="BO122" s="291"/>
      <c r="BP122" s="291"/>
      <c r="BQ122" s="291"/>
      <c r="BR122" s="291"/>
      <c r="BS122" s="291"/>
      <c r="BT122" s="291"/>
      <c r="BU122" s="291"/>
      <c r="BV122" s="291"/>
      <c r="BW122" s="291"/>
      <c r="BX122" s="131" t="s">
        <v>154</v>
      </c>
      <c r="BY122" s="131"/>
      <c r="BZ122" s="131"/>
      <c r="CA122" s="131"/>
      <c r="CB122" s="131"/>
      <c r="CC122" s="131"/>
      <c r="CD122" s="131"/>
      <c r="CE122" s="131"/>
      <c r="CF122" s="105" t="s">
        <v>490</v>
      </c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7"/>
      <c r="CS122" s="131" t="s">
        <v>36</v>
      </c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1"/>
      <c r="DF122" s="78">
        <f>DF123</f>
        <v>1144800</v>
      </c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>
        <f t="shared" ref="DS122" si="16">DS123</f>
        <v>770900</v>
      </c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>
        <f t="shared" ref="EF122" si="17">EF123</f>
        <v>653000</v>
      </c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150"/>
      <c r="ET122" s="150"/>
      <c r="EU122" s="150"/>
      <c r="EV122" s="150"/>
      <c r="EW122" s="150"/>
      <c r="EX122" s="150"/>
      <c r="EY122" s="150"/>
      <c r="EZ122" s="150"/>
      <c r="FA122" s="150"/>
      <c r="FB122" s="150"/>
      <c r="FC122" s="150"/>
      <c r="FD122" s="150"/>
      <c r="FE122" s="151"/>
      <c r="FJ122" s="64">
        <v>225</v>
      </c>
    </row>
    <row r="123" spans="1:166" ht="12.75" customHeight="1">
      <c r="A123" s="97" t="s">
        <v>241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73" t="s">
        <v>156</v>
      </c>
      <c r="BY123" s="73"/>
      <c r="BZ123" s="73"/>
      <c r="CA123" s="73"/>
      <c r="CB123" s="73"/>
      <c r="CC123" s="73"/>
      <c r="CD123" s="73"/>
      <c r="CE123" s="73"/>
      <c r="CF123" s="111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3"/>
      <c r="CS123" s="73" t="s">
        <v>289</v>
      </c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9">
        <f>1024800+120000</f>
        <v>1144800</v>
      </c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>
        <v>770900</v>
      </c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>
        <v>653000</v>
      </c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7"/>
      <c r="FJ123" s="65">
        <v>225</v>
      </c>
    </row>
    <row r="124" spans="1:166" ht="27" customHeight="1">
      <c r="A124" s="292" t="s">
        <v>153</v>
      </c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293"/>
      <c r="AD124" s="293"/>
      <c r="AE124" s="293"/>
      <c r="AF124" s="293"/>
      <c r="AG124" s="293"/>
      <c r="AH124" s="293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293"/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  <c r="BJ124" s="293"/>
      <c r="BK124" s="293"/>
      <c r="BL124" s="293"/>
      <c r="BM124" s="293"/>
      <c r="BN124" s="293"/>
      <c r="BO124" s="293"/>
      <c r="BP124" s="293"/>
      <c r="BQ124" s="293"/>
      <c r="BR124" s="293"/>
      <c r="BS124" s="293"/>
      <c r="BT124" s="293"/>
      <c r="BU124" s="293"/>
      <c r="BV124" s="293"/>
      <c r="BW124" s="294"/>
      <c r="BX124" s="144" t="s">
        <v>491</v>
      </c>
      <c r="BY124" s="73"/>
      <c r="BZ124" s="73"/>
      <c r="CA124" s="73"/>
      <c r="CB124" s="73"/>
      <c r="CC124" s="73"/>
      <c r="CD124" s="73"/>
      <c r="CE124" s="73"/>
      <c r="CF124" s="73" t="s">
        <v>155</v>
      </c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9">
        <f>DF126+DF127</f>
        <v>0</v>
      </c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>
        <f>DS126+DS127</f>
        <v>0</v>
      </c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>
        <f>EF126+EF127</f>
        <v>0</v>
      </c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>
        <f>ES126+ES127</f>
        <v>0</v>
      </c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295"/>
    </row>
    <row r="125" spans="1:166" ht="12.75">
      <c r="A125" s="296" t="s">
        <v>42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297"/>
      <c r="AZ125" s="297"/>
      <c r="BA125" s="297"/>
      <c r="BB125" s="297"/>
      <c r="BC125" s="297"/>
      <c r="BD125" s="297"/>
      <c r="BE125" s="297"/>
      <c r="BF125" s="297"/>
      <c r="BG125" s="297"/>
      <c r="BH125" s="297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7"/>
      <c r="BV125" s="297"/>
      <c r="BW125" s="298"/>
      <c r="BX125" s="144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295"/>
    </row>
    <row r="126" spans="1:166" ht="27.6" customHeight="1">
      <c r="A126" s="299" t="s">
        <v>249</v>
      </c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AZ126" s="300"/>
      <c r="BA126" s="300"/>
      <c r="BB126" s="300"/>
      <c r="BC126" s="300"/>
      <c r="BD126" s="300"/>
      <c r="BE126" s="300"/>
      <c r="BF126" s="300"/>
      <c r="BG126" s="300"/>
      <c r="BH126" s="300"/>
      <c r="BI126" s="300"/>
      <c r="BJ126" s="300"/>
      <c r="BK126" s="300"/>
      <c r="BL126" s="300"/>
      <c r="BM126" s="300"/>
      <c r="BN126" s="300"/>
      <c r="BO126" s="300"/>
      <c r="BP126" s="300"/>
      <c r="BQ126" s="300"/>
      <c r="BR126" s="300"/>
      <c r="BS126" s="300"/>
      <c r="BT126" s="300"/>
      <c r="BU126" s="300"/>
      <c r="BV126" s="300"/>
      <c r="BW126" s="300"/>
      <c r="BX126" s="73" t="s">
        <v>492</v>
      </c>
      <c r="BY126" s="73"/>
      <c r="BZ126" s="73"/>
      <c r="CA126" s="73"/>
      <c r="CB126" s="73"/>
      <c r="CC126" s="73"/>
      <c r="CD126" s="73"/>
      <c r="CE126" s="73"/>
      <c r="CF126" s="73" t="s">
        <v>157</v>
      </c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9">
        <v>0</v>
      </c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>
        <v>0</v>
      </c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>
        <v>0</v>
      </c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7"/>
    </row>
    <row r="127" spans="1:166" ht="27.95" customHeight="1">
      <c r="A127" s="127" t="s">
        <v>158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73" t="s">
        <v>493</v>
      </c>
      <c r="BY127" s="73"/>
      <c r="BZ127" s="73"/>
      <c r="CA127" s="73"/>
      <c r="CB127" s="73"/>
      <c r="CC127" s="73"/>
      <c r="CD127" s="73"/>
      <c r="CE127" s="73"/>
      <c r="CF127" s="73" t="s">
        <v>159</v>
      </c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9">
        <v>0</v>
      </c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>
        <v>0</v>
      </c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>
        <v>0</v>
      </c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7"/>
    </row>
    <row r="128" spans="1:166" ht="12.75" customHeight="1">
      <c r="A128" s="129" t="s">
        <v>232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1" t="s">
        <v>160</v>
      </c>
      <c r="BY128" s="131"/>
      <c r="BZ128" s="131"/>
      <c r="CA128" s="131"/>
      <c r="CB128" s="131"/>
      <c r="CC128" s="131"/>
      <c r="CD128" s="131"/>
      <c r="CE128" s="131"/>
      <c r="CF128" s="131" t="s">
        <v>161</v>
      </c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1"/>
      <c r="DF128" s="78">
        <f>SUM(DF129:DR131)</f>
        <v>0</v>
      </c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>
        <f>SUM(DS129:EE131)</f>
        <v>0</v>
      </c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>
        <f>SUM(EF129:ER131)</f>
        <v>0</v>
      </c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6" t="s">
        <v>36</v>
      </c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7"/>
    </row>
    <row r="129" spans="1:161" ht="27" customHeight="1">
      <c r="A129" s="127" t="s">
        <v>233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73" t="s">
        <v>162</v>
      </c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9">
        <v>0</v>
      </c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>
        <v>0</v>
      </c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>
        <v>0</v>
      </c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6" t="s">
        <v>36</v>
      </c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7"/>
    </row>
    <row r="130" spans="1:161" ht="12.75">
      <c r="A130" s="127" t="s">
        <v>234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73" t="s">
        <v>163</v>
      </c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9">
        <v>0</v>
      </c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>
        <v>0</v>
      </c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>
        <v>0</v>
      </c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6" t="s">
        <v>36</v>
      </c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7"/>
    </row>
    <row r="131" spans="1:161" ht="12.75">
      <c r="A131" s="127" t="s">
        <v>235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73" t="s">
        <v>164</v>
      </c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9">
        <v>0</v>
      </c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>
        <v>0</v>
      </c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>
        <v>0</v>
      </c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6" t="s">
        <v>36</v>
      </c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7"/>
    </row>
    <row r="132" spans="1:161" ht="15.75">
      <c r="A132" s="129" t="s">
        <v>236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1" t="s">
        <v>165</v>
      </c>
      <c r="BY132" s="131"/>
      <c r="BZ132" s="131"/>
      <c r="CA132" s="131"/>
      <c r="CB132" s="131"/>
      <c r="CC132" s="131"/>
      <c r="CD132" s="131"/>
      <c r="CE132" s="131"/>
      <c r="CF132" s="131" t="s">
        <v>36</v>
      </c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1"/>
      <c r="DF132" s="78">
        <f>SUM(DF133)</f>
        <v>0</v>
      </c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>
        <f>SUM(DS133)</f>
        <v>0</v>
      </c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>
        <f>SUM(EF133)</f>
        <v>0</v>
      </c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6" t="s">
        <v>36</v>
      </c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7"/>
    </row>
    <row r="133" spans="1:161" ht="27" customHeight="1">
      <c r="A133" s="127" t="s">
        <v>166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73" t="s">
        <v>167</v>
      </c>
      <c r="BY133" s="73"/>
      <c r="BZ133" s="73"/>
      <c r="CA133" s="73"/>
      <c r="CB133" s="73"/>
      <c r="CC133" s="73"/>
      <c r="CD133" s="73"/>
      <c r="CE133" s="73"/>
      <c r="CF133" s="73" t="s">
        <v>168</v>
      </c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6" t="s">
        <v>36</v>
      </c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7"/>
    </row>
    <row r="134" spans="1:161" ht="11.25" customHeight="1" thickBot="1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2"/>
      <c r="ET134" s="122"/>
      <c r="EU134" s="122"/>
      <c r="EV134" s="122"/>
      <c r="EW134" s="122"/>
      <c r="EX134" s="122"/>
      <c r="EY134" s="122"/>
      <c r="EZ134" s="122"/>
      <c r="FA134" s="122"/>
      <c r="FB134" s="122"/>
      <c r="FC134" s="122"/>
      <c r="FD134" s="122"/>
      <c r="FE134" s="123"/>
    </row>
    <row r="135" spans="1:161" ht="3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</row>
    <row r="136" spans="1:161" ht="3" customHeight="1"/>
  </sheetData>
  <mergeCells count="760"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4:BW124"/>
    <mergeCell ref="BX124:CE125"/>
    <mergeCell ref="CF124:CR125"/>
    <mergeCell ref="CS124:DE125"/>
    <mergeCell ref="DF124:DR125"/>
    <mergeCell ref="DS124:EE125"/>
    <mergeCell ref="EF124:ER125"/>
    <mergeCell ref="ES124:FE125"/>
    <mergeCell ref="A125:BW125"/>
    <mergeCell ref="A122:BW122"/>
    <mergeCell ref="BX122:CE122"/>
    <mergeCell ref="CF122:CR123"/>
    <mergeCell ref="CS122:DE122"/>
    <mergeCell ref="DF122:DR122"/>
    <mergeCell ref="DS122:EE122"/>
    <mergeCell ref="EF122:ER122"/>
    <mergeCell ref="ES122:FE122"/>
    <mergeCell ref="A123:BW123"/>
    <mergeCell ref="BX123:CE123"/>
    <mergeCell ref="CS123:DE123"/>
    <mergeCell ref="DF123:DR123"/>
    <mergeCell ref="DS123:EE123"/>
    <mergeCell ref="EF123:ER123"/>
    <mergeCell ref="ES123:FE123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EF46:ER46"/>
    <mergeCell ref="ES46:FE46"/>
    <mergeCell ref="CF43:CR46"/>
    <mergeCell ref="ES44:FE44"/>
    <mergeCell ref="A84:BW84"/>
    <mergeCell ref="BX84:CE84"/>
    <mergeCell ref="CF84:CR84"/>
    <mergeCell ref="CS84:DE84"/>
    <mergeCell ref="ES43:FE43"/>
    <mergeCell ref="A43:BW43"/>
    <mergeCell ref="BX43:CE43"/>
    <mergeCell ref="CS43:DE43"/>
    <mergeCell ref="DF43:DR43"/>
    <mergeCell ref="DS43:EE43"/>
    <mergeCell ref="ES51:FE51"/>
    <mergeCell ref="A51:BW51"/>
    <mergeCell ref="BX51:CE51"/>
    <mergeCell ref="CF51:CR51"/>
    <mergeCell ref="CS51:DE51"/>
    <mergeCell ref="DF50:DR50"/>
    <mergeCell ref="DS50:EE50"/>
    <mergeCell ref="EF50:ER50"/>
    <mergeCell ref="A46:BW46"/>
    <mergeCell ref="BX46:CE46"/>
    <mergeCell ref="CS46:DE46"/>
    <mergeCell ref="DF46:DR46"/>
    <mergeCell ref="DS46:EE46"/>
    <mergeCell ref="A88:BW88"/>
    <mergeCell ref="BX83:CE83"/>
    <mergeCell ref="CF83:CR83"/>
    <mergeCell ref="CS83:DE83"/>
    <mergeCell ref="DF83:DR83"/>
    <mergeCell ref="A87:BW87"/>
    <mergeCell ref="DS83:EE83"/>
    <mergeCell ref="A58:BW58"/>
    <mergeCell ref="BX58:CE58"/>
    <mergeCell ref="CF58:CR58"/>
    <mergeCell ref="BX64:CE64"/>
    <mergeCell ref="CS64:DE64"/>
    <mergeCell ref="A55:BW55"/>
    <mergeCell ref="BX54:CE55"/>
    <mergeCell ref="CF54:CR55"/>
    <mergeCell ref="CS54:DE55"/>
    <mergeCell ref="A57:BW57"/>
    <mergeCell ref="BX56:CE57"/>
    <mergeCell ref="CF56:CR57"/>
    <mergeCell ref="CS56:DE57"/>
    <mergeCell ref="A56:BW56"/>
    <mergeCell ref="EF105:ER105"/>
    <mergeCell ref="ES24:FE24"/>
    <mergeCell ref="A26:FE26"/>
    <mergeCell ref="ES32:FE32"/>
    <mergeCell ref="A32:BW32"/>
    <mergeCell ref="A83:BW83"/>
    <mergeCell ref="EF83:ER83"/>
    <mergeCell ref="ES104:FE104"/>
    <mergeCell ref="EF102:ER102"/>
    <mergeCell ref="ES102:FE102"/>
    <mergeCell ref="BX87:CE88"/>
    <mergeCell ref="CF87:CR88"/>
    <mergeCell ref="DF84:DR84"/>
    <mergeCell ref="DS84:EE84"/>
    <mergeCell ref="EF84:ER84"/>
    <mergeCell ref="ES84:FE84"/>
    <mergeCell ref="CS87:DE88"/>
    <mergeCell ref="DF87:DR88"/>
    <mergeCell ref="DS87:EE88"/>
    <mergeCell ref="EF87:ER88"/>
    <mergeCell ref="EF90:ER90"/>
    <mergeCell ref="ES90:FE90"/>
    <mergeCell ref="CS101:DE101"/>
    <mergeCell ref="DF101:DR101"/>
    <mergeCell ref="DF99:DR100"/>
    <mergeCell ref="DS99:EE100"/>
    <mergeCell ref="EF103:ER103"/>
    <mergeCell ref="ES103:FE103"/>
    <mergeCell ref="ES59:FE59"/>
    <mergeCell ref="A59:BW59"/>
    <mergeCell ref="BX59:CE59"/>
    <mergeCell ref="CF59:CR59"/>
    <mergeCell ref="CS59:DE59"/>
    <mergeCell ref="DF59:DR59"/>
    <mergeCell ref="DS59:EE59"/>
    <mergeCell ref="ES62:FE63"/>
    <mergeCell ref="DS101:EE101"/>
    <mergeCell ref="EF101:ER101"/>
    <mergeCell ref="ES101:FE101"/>
    <mergeCell ref="DF98:DR98"/>
    <mergeCell ref="DS98:EE98"/>
    <mergeCell ref="DF97:DR97"/>
    <mergeCell ref="EF97:ER97"/>
    <mergeCell ref="DS102:EE102"/>
    <mergeCell ref="A85:BW85"/>
    <mergeCell ref="BX85:CE85"/>
    <mergeCell ref="CF85:CR85"/>
    <mergeCell ref="CS85:DE85"/>
    <mergeCell ref="ES17:FE17"/>
    <mergeCell ref="CF47:CR50"/>
    <mergeCell ref="BX112:CE112"/>
    <mergeCell ref="EJ7:FE7"/>
    <mergeCell ref="DR8:EF8"/>
    <mergeCell ref="AP14:DO14"/>
    <mergeCell ref="DF30:DR30"/>
    <mergeCell ref="DF29:DK29"/>
    <mergeCell ref="BX37:CE38"/>
    <mergeCell ref="EF37:ER38"/>
    <mergeCell ref="BX104:CE104"/>
    <mergeCell ref="CS104:DE104"/>
    <mergeCell ref="DF104:DR104"/>
    <mergeCell ref="DS103:EE103"/>
    <mergeCell ref="CS37:DE38"/>
    <mergeCell ref="DF37:DR38"/>
    <mergeCell ref="DS37:EE38"/>
    <mergeCell ref="DF102:DR102"/>
    <mergeCell ref="CF42:CR42"/>
    <mergeCell ref="CS40:DE40"/>
    <mergeCell ref="ES39:FE39"/>
    <mergeCell ref="BX105:CE105"/>
    <mergeCell ref="ES106:FE106"/>
    <mergeCell ref="EF111:ER111"/>
    <mergeCell ref="DR2:FE2"/>
    <mergeCell ref="DR4:FE4"/>
    <mergeCell ref="DR3:FE3"/>
    <mergeCell ref="DR5:FE5"/>
    <mergeCell ref="DR6:FE6"/>
    <mergeCell ref="DR7:EF7"/>
    <mergeCell ref="BG16:BJ16"/>
    <mergeCell ref="BK16:BM16"/>
    <mergeCell ref="BN16:BO16"/>
    <mergeCell ref="BQ16:CE16"/>
    <mergeCell ref="CF16:CH16"/>
    <mergeCell ref="CI16:CK16"/>
    <mergeCell ref="EL8:FE8"/>
    <mergeCell ref="DW9:DX9"/>
    <mergeCell ref="DY9:EA9"/>
    <mergeCell ref="EB9:EC9"/>
    <mergeCell ref="EE9:ES9"/>
    <mergeCell ref="ET9:EV9"/>
    <mergeCell ref="EW9:EY9"/>
    <mergeCell ref="A13:FE13"/>
    <mergeCell ref="ES18:FE18"/>
    <mergeCell ref="ES19:FE19"/>
    <mergeCell ref="ES20:FE20"/>
    <mergeCell ref="ES21:FE21"/>
    <mergeCell ref="DO29:DR29"/>
    <mergeCell ref="DL29:DN29"/>
    <mergeCell ref="A28:BW30"/>
    <mergeCell ref="BX28:CE30"/>
    <mergeCell ref="CF28:CR30"/>
    <mergeCell ref="CS28:DE30"/>
    <mergeCell ref="AB20:DP20"/>
    <mergeCell ref="EF30:ER30"/>
    <mergeCell ref="DS29:DX29"/>
    <mergeCell ref="DY29:EA29"/>
    <mergeCell ref="EB29:EE29"/>
    <mergeCell ref="DS30:EE30"/>
    <mergeCell ref="K23:DP23"/>
    <mergeCell ref="ES22:FE22"/>
    <mergeCell ref="EF29:EK29"/>
    <mergeCell ref="EL29:EN29"/>
    <mergeCell ref="EO29:ER29"/>
    <mergeCell ref="ES23:FE23"/>
    <mergeCell ref="A19:AA20"/>
    <mergeCell ref="DF28:FE28"/>
    <mergeCell ref="DS39:EE39"/>
    <mergeCell ref="CF37:CR41"/>
    <mergeCell ref="EF108:ER108"/>
    <mergeCell ref="ES108:FE108"/>
    <mergeCell ref="EF104:ER104"/>
    <mergeCell ref="DF31:DR31"/>
    <mergeCell ref="DS31:EE31"/>
    <mergeCell ref="EF106:ER106"/>
    <mergeCell ref="DF36:DR36"/>
    <mergeCell ref="DS36:EE36"/>
    <mergeCell ref="DF42:DR42"/>
    <mergeCell ref="EF36:ER36"/>
    <mergeCell ref="EF31:ER31"/>
    <mergeCell ref="DF41:DR41"/>
    <mergeCell ref="DS41:EE41"/>
    <mergeCell ref="EF41:ER41"/>
    <mergeCell ref="DF58:DR58"/>
    <mergeCell ref="DS58:EE58"/>
    <mergeCell ref="EF58:ER58"/>
    <mergeCell ref="DS54:EE55"/>
    <mergeCell ref="EF54:ER55"/>
    <mergeCell ref="EF65:ER65"/>
    <mergeCell ref="DF67:DR67"/>
    <mergeCell ref="DS67:EE67"/>
    <mergeCell ref="A31:BW31"/>
    <mergeCell ref="BX31:CE31"/>
    <mergeCell ref="CS31:DE31"/>
    <mergeCell ref="ES33:FE33"/>
    <mergeCell ref="A33:BW33"/>
    <mergeCell ref="BX33:CE33"/>
    <mergeCell ref="CF33:CR33"/>
    <mergeCell ref="CS33:DE33"/>
    <mergeCell ref="BX32:CE32"/>
    <mergeCell ref="ES31:FE31"/>
    <mergeCell ref="CF31:CR31"/>
    <mergeCell ref="DF32:DR32"/>
    <mergeCell ref="DS32:EE32"/>
    <mergeCell ref="EF32:ER32"/>
    <mergeCell ref="CS32:DE32"/>
    <mergeCell ref="DF33:DR33"/>
    <mergeCell ref="DS33:EE33"/>
    <mergeCell ref="EF33:ER33"/>
    <mergeCell ref="CF32:CR32"/>
    <mergeCell ref="ES29:FE30"/>
    <mergeCell ref="ES40:FE40"/>
    <mergeCell ref="A38:BW38"/>
    <mergeCell ref="A37:BW37"/>
    <mergeCell ref="A39:BW39"/>
    <mergeCell ref="BX39:CE39"/>
    <mergeCell ref="A35:BW35"/>
    <mergeCell ref="BX34:CE35"/>
    <mergeCell ref="CF34:CR35"/>
    <mergeCell ref="CS34:DE35"/>
    <mergeCell ref="DF34:DR35"/>
    <mergeCell ref="DS34:EE35"/>
    <mergeCell ref="CF36:CR36"/>
    <mergeCell ref="CS36:DE36"/>
    <mergeCell ref="ES37:FE38"/>
    <mergeCell ref="ES36:FE36"/>
    <mergeCell ref="A36:BW36"/>
    <mergeCell ref="BX40:CE40"/>
    <mergeCell ref="BX36:CE36"/>
    <mergeCell ref="A34:BW34"/>
    <mergeCell ref="EF34:ER35"/>
    <mergeCell ref="ES34:FE35"/>
    <mergeCell ref="EF39:ER39"/>
    <mergeCell ref="CS39:DE39"/>
    <mergeCell ref="DF39:DR39"/>
    <mergeCell ref="DF40:DR40"/>
    <mergeCell ref="DS40:EE40"/>
    <mergeCell ref="EF40:ER40"/>
    <mergeCell ref="ES48:FE49"/>
    <mergeCell ref="A48:BW48"/>
    <mergeCell ref="BX48:CE49"/>
    <mergeCell ref="CS48:DE49"/>
    <mergeCell ref="A49:BW49"/>
    <mergeCell ref="DF47:DR47"/>
    <mergeCell ref="DS47:EE47"/>
    <mergeCell ref="EF47:ER47"/>
    <mergeCell ref="ES47:FE47"/>
    <mergeCell ref="A47:BW47"/>
    <mergeCell ref="BX47:CE47"/>
    <mergeCell ref="CS47:DE47"/>
    <mergeCell ref="DF48:DR49"/>
    <mergeCell ref="DS48:EE49"/>
    <mergeCell ref="EF48:ER49"/>
    <mergeCell ref="A45:BW45"/>
    <mergeCell ref="BX45:CE45"/>
    <mergeCell ref="CS45:DE45"/>
    <mergeCell ref="DF45:DR45"/>
    <mergeCell ref="DS45:EE45"/>
    <mergeCell ref="A40:BW40"/>
    <mergeCell ref="ES50:FE50"/>
    <mergeCell ref="A50:BW50"/>
    <mergeCell ref="BX50:CE50"/>
    <mergeCell ref="CS50:DE50"/>
    <mergeCell ref="DF51:DR51"/>
    <mergeCell ref="DS51:EE51"/>
    <mergeCell ref="EF51:ER51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A54:BW54"/>
    <mergeCell ref="A63:BW63"/>
    <mergeCell ref="BX62:CE63"/>
    <mergeCell ref="ES87:FE88"/>
    <mergeCell ref="CS58:DE58"/>
    <mergeCell ref="A62:BW62"/>
    <mergeCell ref="DS62:EE63"/>
    <mergeCell ref="EF62:ER63"/>
    <mergeCell ref="A61:BW61"/>
    <mergeCell ref="BX61:CE61"/>
    <mergeCell ref="CF61:CR61"/>
    <mergeCell ref="CS61:DE61"/>
    <mergeCell ref="A60:BW60"/>
    <mergeCell ref="BX60:CE60"/>
    <mergeCell ref="CF60:CR60"/>
    <mergeCell ref="DF65:DR65"/>
    <mergeCell ref="DS65:EE65"/>
    <mergeCell ref="CS60:DE60"/>
    <mergeCell ref="ES65:FE65"/>
    <mergeCell ref="A65:BW65"/>
    <mergeCell ref="BX65:CE65"/>
    <mergeCell ref="A64:BW64"/>
    <mergeCell ref="EF67:ER67"/>
    <mergeCell ref="EF71:ER71"/>
    <mergeCell ref="DF54:DR55"/>
    <mergeCell ref="EF64:ER64"/>
    <mergeCell ref="ES64:FE64"/>
    <mergeCell ref="CS65:DE65"/>
    <mergeCell ref="DF64:DR64"/>
    <mergeCell ref="DS64:EE64"/>
    <mergeCell ref="CF62:CR65"/>
    <mergeCell ref="CS62:DE63"/>
    <mergeCell ref="DF62:DR63"/>
    <mergeCell ref="EF56:ER57"/>
    <mergeCell ref="ES56:FE57"/>
    <mergeCell ref="DF61:DR61"/>
    <mergeCell ref="DS61:EE61"/>
    <mergeCell ref="EF61:ER61"/>
    <mergeCell ref="ES61:FE61"/>
    <mergeCell ref="DS60:EE60"/>
    <mergeCell ref="EF60:ER60"/>
    <mergeCell ref="ES60:FE60"/>
    <mergeCell ref="ES58:FE58"/>
    <mergeCell ref="DF60:DR60"/>
    <mergeCell ref="EF59:ER59"/>
    <mergeCell ref="A67:BW67"/>
    <mergeCell ref="BX67:CE67"/>
    <mergeCell ref="CF67:CR67"/>
    <mergeCell ref="CS67:DE67"/>
    <mergeCell ref="DF66:DR66"/>
    <mergeCell ref="DS66:EE66"/>
    <mergeCell ref="EF66:ER66"/>
    <mergeCell ref="ES71:FE71"/>
    <mergeCell ref="A71:BW71"/>
    <mergeCell ref="BX71:CE71"/>
    <mergeCell ref="CS71:DE71"/>
    <mergeCell ref="DF70:DR70"/>
    <mergeCell ref="DS70:EE70"/>
    <mergeCell ref="EF70:ER70"/>
    <mergeCell ref="ES70:FE70"/>
    <mergeCell ref="A70:BW70"/>
    <mergeCell ref="ES66:FE66"/>
    <mergeCell ref="A66:BW66"/>
    <mergeCell ref="BX66:CE66"/>
    <mergeCell ref="EF68:ER69"/>
    <mergeCell ref="ES68:FE69"/>
    <mergeCell ref="A69:BW69"/>
    <mergeCell ref="CF66:CR66"/>
    <mergeCell ref="CS66:DE66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9:BW79"/>
    <mergeCell ref="CF79:CR80"/>
    <mergeCell ref="CS79:DE80"/>
    <mergeCell ref="A80:BW80"/>
    <mergeCell ref="BX79:CE80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80"/>
    <mergeCell ref="DS79:EE80"/>
    <mergeCell ref="EF79:ER80"/>
    <mergeCell ref="ES79:FE80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S90:EE90"/>
    <mergeCell ref="DF90:DR90"/>
    <mergeCell ref="A92:BW92"/>
    <mergeCell ref="BX92:CE92"/>
    <mergeCell ref="CF92:CR92"/>
    <mergeCell ref="CS92:DE92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A94:BW94"/>
    <mergeCell ref="CS94:DE95"/>
    <mergeCell ref="DF94:DR95"/>
    <mergeCell ref="DS94:EE95"/>
    <mergeCell ref="EF94:ER95"/>
    <mergeCell ref="DF93:DR93"/>
    <mergeCell ref="DS93:EE93"/>
    <mergeCell ref="EF93:ER93"/>
    <mergeCell ref="A97:BW97"/>
    <mergeCell ref="BX97:CE97"/>
    <mergeCell ref="CF97:CR97"/>
    <mergeCell ref="CS97:DE97"/>
    <mergeCell ref="BX94:CE95"/>
    <mergeCell ref="A99:BW99"/>
    <mergeCell ref="A112:BW112"/>
    <mergeCell ref="A102:BW102"/>
    <mergeCell ref="BX102:CE102"/>
    <mergeCell ref="A107:BW107"/>
    <mergeCell ref="BX107:CE107"/>
    <mergeCell ref="A108:BW108"/>
    <mergeCell ref="BX108:CE108"/>
    <mergeCell ref="A103:BW103"/>
    <mergeCell ref="BX103:CE103"/>
    <mergeCell ref="A105:BW105"/>
    <mergeCell ref="A96:BW96"/>
    <mergeCell ref="BX96:CE96"/>
    <mergeCell ref="CF96:CR96"/>
    <mergeCell ref="CS96:DE96"/>
    <mergeCell ref="CF94:CR95"/>
    <mergeCell ref="A95:BW95"/>
    <mergeCell ref="BX99:CE100"/>
    <mergeCell ref="CS99:DE100"/>
    <mergeCell ref="A100:BW100"/>
    <mergeCell ref="CS107:DE107"/>
    <mergeCell ref="DF107:DR107"/>
    <mergeCell ref="DS107:EE107"/>
    <mergeCell ref="ES129:FE129"/>
    <mergeCell ref="A129:BW129"/>
    <mergeCell ref="BX129:CE129"/>
    <mergeCell ref="CF129:CR129"/>
    <mergeCell ref="CS129:DE129"/>
    <mergeCell ref="DF128:DR128"/>
    <mergeCell ref="DS128:EE128"/>
    <mergeCell ref="EF128:ER128"/>
    <mergeCell ref="ES128:FE128"/>
    <mergeCell ref="BX128:CE128"/>
    <mergeCell ref="CF128:CR128"/>
    <mergeCell ref="CS128:DE128"/>
    <mergeCell ref="A128:BW128"/>
    <mergeCell ref="A116:BW116"/>
    <mergeCell ref="BX116:CE116"/>
    <mergeCell ref="CS116:DE116"/>
    <mergeCell ref="A118:BW118"/>
    <mergeCell ref="BX118:CE118"/>
    <mergeCell ref="DS104:EE104"/>
    <mergeCell ref="ES105:FE105"/>
    <mergeCell ref="EF130:ER130"/>
    <mergeCell ref="ES130:FE130"/>
    <mergeCell ref="A130:BW130"/>
    <mergeCell ref="BX130:CE130"/>
    <mergeCell ref="CF130:CR130"/>
    <mergeCell ref="CS130:DE130"/>
    <mergeCell ref="DF129:DR129"/>
    <mergeCell ref="DS129:EE129"/>
    <mergeCell ref="EF129:ER129"/>
    <mergeCell ref="DF130:DR130"/>
    <mergeCell ref="DS130:EE130"/>
    <mergeCell ref="BX131:CE131"/>
    <mergeCell ref="CF131:CR131"/>
    <mergeCell ref="CS131:DE131"/>
    <mergeCell ref="EF132:ER132"/>
    <mergeCell ref="ES132:FE132"/>
    <mergeCell ref="A132:BW132"/>
    <mergeCell ref="BX132:CE132"/>
    <mergeCell ref="CF132:CR132"/>
    <mergeCell ref="CS132:DE132"/>
    <mergeCell ref="DF132:DR132"/>
    <mergeCell ref="EF131:ER131"/>
    <mergeCell ref="ES131:FE131"/>
    <mergeCell ref="A131:BW131"/>
    <mergeCell ref="DS132:EE132"/>
    <mergeCell ref="DF131:DR131"/>
    <mergeCell ref="DS131:EE131"/>
    <mergeCell ref="EF134:ER134"/>
    <mergeCell ref="ES134:FE134"/>
    <mergeCell ref="EF133:ER133"/>
    <mergeCell ref="ES133:FE133"/>
    <mergeCell ref="A134:BW134"/>
    <mergeCell ref="BX134:CE134"/>
    <mergeCell ref="CF134:CR134"/>
    <mergeCell ref="CS134:DE134"/>
    <mergeCell ref="DF133:DR133"/>
    <mergeCell ref="DS133:EE133"/>
    <mergeCell ref="A133:BW133"/>
    <mergeCell ref="BX133:CE133"/>
    <mergeCell ref="CF133:CR133"/>
    <mergeCell ref="CS133:DE133"/>
    <mergeCell ref="DF134:DR134"/>
    <mergeCell ref="DS134:EE134"/>
    <mergeCell ref="DF110:DR110"/>
    <mergeCell ref="DS110:EE110"/>
    <mergeCell ref="CS105:DE105"/>
    <mergeCell ref="DF105:DR105"/>
    <mergeCell ref="BX109:CE109"/>
    <mergeCell ref="CS109:DE109"/>
    <mergeCell ref="CS115:DE115"/>
    <mergeCell ref="A110:BW110"/>
    <mergeCell ref="BX110:CE110"/>
    <mergeCell ref="CS110:DE110"/>
    <mergeCell ref="A113:BW113"/>
    <mergeCell ref="BX113:CE113"/>
    <mergeCell ref="CS113:DE113"/>
    <mergeCell ref="A114:BW114"/>
    <mergeCell ref="BX114:CE114"/>
    <mergeCell ref="A111:BW111"/>
    <mergeCell ref="BX111:CE111"/>
    <mergeCell ref="A109:BW109"/>
    <mergeCell ref="CS112:DE112"/>
    <mergeCell ref="CS114:DE114"/>
    <mergeCell ref="DS113:EE113"/>
    <mergeCell ref="CS108:DE108"/>
    <mergeCell ref="DF118:DR118"/>
    <mergeCell ref="DS118:EE118"/>
    <mergeCell ref="EF118:ER118"/>
    <mergeCell ref="ES116:FE116"/>
    <mergeCell ref="ES117:FE117"/>
    <mergeCell ref="ES121:FE121"/>
    <mergeCell ref="DF116:DR116"/>
    <mergeCell ref="DF119:DR119"/>
    <mergeCell ref="DS119:EE119"/>
    <mergeCell ref="EF119:ER119"/>
    <mergeCell ref="DF120:DR120"/>
    <mergeCell ref="DS116:EE116"/>
    <mergeCell ref="EF116:ER116"/>
    <mergeCell ref="ES120:FE120"/>
    <mergeCell ref="CS118:DE118"/>
    <mergeCell ref="DF115:DR115"/>
    <mergeCell ref="DS115:EE115"/>
    <mergeCell ref="EF115:ER115"/>
    <mergeCell ref="ES115:FE115"/>
    <mergeCell ref="EF114:ER114"/>
    <mergeCell ref="ES114:FE114"/>
    <mergeCell ref="DF114:DR114"/>
    <mergeCell ref="EF72:ER73"/>
    <mergeCell ref="ES72:FE73"/>
    <mergeCell ref="DF75:DR75"/>
    <mergeCell ref="DS75:EE75"/>
    <mergeCell ref="EF75:ER75"/>
    <mergeCell ref="ES75:FE75"/>
    <mergeCell ref="DS72:EE73"/>
    <mergeCell ref="DS97:EE97"/>
    <mergeCell ref="ES97:FE97"/>
    <mergeCell ref="ES83:FE83"/>
    <mergeCell ref="EF99:ER100"/>
    <mergeCell ref="EF107:ER107"/>
    <mergeCell ref="ES107:FE107"/>
    <mergeCell ref="DF113:DR113"/>
    <mergeCell ref="EF113:ER113"/>
    <mergeCell ref="ES113:FE113"/>
    <mergeCell ref="ES99:FE100"/>
    <mergeCell ref="DS109:EE109"/>
    <mergeCell ref="DF112:DR112"/>
    <mergeCell ref="DS112:EE112"/>
    <mergeCell ref="ES109:FE109"/>
    <mergeCell ref="EF112:ER112"/>
    <mergeCell ref="ES112:FE112"/>
    <mergeCell ref="A101:BW101"/>
    <mergeCell ref="BX101:CE101"/>
    <mergeCell ref="CS103:DE103"/>
    <mergeCell ref="DF103:DR103"/>
    <mergeCell ref="A104:BW104"/>
    <mergeCell ref="CS102:DE102"/>
    <mergeCell ref="A106:BW106"/>
    <mergeCell ref="BX106:CE106"/>
    <mergeCell ref="EF109:ER109"/>
    <mergeCell ref="DF108:DR108"/>
    <mergeCell ref="DS108:EE108"/>
    <mergeCell ref="CS106:DE106"/>
    <mergeCell ref="DF106:DR106"/>
    <mergeCell ref="DS106:EE106"/>
    <mergeCell ref="DF111:DR111"/>
    <mergeCell ref="DS111:EE111"/>
    <mergeCell ref="DF109:DR109"/>
    <mergeCell ref="ES110:FE110"/>
    <mergeCell ref="CS111:DE111"/>
    <mergeCell ref="ES111:FE111"/>
    <mergeCell ref="EF110:ER110"/>
    <mergeCell ref="ES118:FE118"/>
    <mergeCell ref="A117:BW117"/>
    <mergeCell ref="BX117:CE117"/>
    <mergeCell ref="CS117:DE117"/>
    <mergeCell ref="DF117:DR117"/>
    <mergeCell ref="DS117:EE117"/>
    <mergeCell ref="EF117:ER117"/>
    <mergeCell ref="CF99:CR121"/>
    <mergeCell ref="A121:BW121"/>
    <mergeCell ref="BX121:CE121"/>
    <mergeCell ref="CS121:DE121"/>
    <mergeCell ref="DF121:DR121"/>
    <mergeCell ref="DS121:EE121"/>
    <mergeCell ref="EF121:ER121"/>
    <mergeCell ref="ES119:FE119"/>
    <mergeCell ref="A120:BW120"/>
    <mergeCell ref="BX120:CE120"/>
    <mergeCell ref="CS120:DE120"/>
    <mergeCell ref="DS120:EE120"/>
    <mergeCell ref="EF120:ER120"/>
    <mergeCell ref="A119:BW119"/>
    <mergeCell ref="DS114:EE114"/>
    <mergeCell ref="DS105:EE105"/>
    <mergeCell ref="BX119:CE119"/>
    <mergeCell ref="CS119:DE119"/>
    <mergeCell ref="CS68:DE69"/>
    <mergeCell ref="BX68:CE69"/>
    <mergeCell ref="DF68:DR69"/>
    <mergeCell ref="DS68:EE69"/>
    <mergeCell ref="A73:BW73"/>
    <mergeCell ref="DS71:EE71"/>
    <mergeCell ref="CS70:DE70"/>
    <mergeCell ref="A68:BW68"/>
    <mergeCell ref="BX70:CE70"/>
    <mergeCell ref="CS72:DE73"/>
    <mergeCell ref="DF72:DR73"/>
    <mergeCell ref="BX72:CE73"/>
    <mergeCell ref="CF72:CR73"/>
    <mergeCell ref="A72:BW72"/>
    <mergeCell ref="DF71:DR71"/>
    <mergeCell ref="CF68:CR71"/>
    <mergeCell ref="A115:BW115"/>
    <mergeCell ref="BX115:CE115"/>
    <mergeCell ref="A98:BW98"/>
    <mergeCell ref="BX98:CE98"/>
    <mergeCell ref="CF98:CR98"/>
    <mergeCell ref="CS98:DE98"/>
    <mergeCell ref="EF45:ER45"/>
    <mergeCell ref="ES45:FE45"/>
    <mergeCell ref="ES41:FE41"/>
    <mergeCell ref="DS42:EE42"/>
    <mergeCell ref="EF42:ER42"/>
    <mergeCell ref="ES42:FE42"/>
    <mergeCell ref="EF43:ER43"/>
    <mergeCell ref="DS44:EE44"/>
    <mergeCell ref="EF44:ER44"/>
    <mergeCell ref="ES98:FE98"/>
    <mergeCell ref="ES94:FE95"/>
    <mergeCell ref="EF98:ER98"/>
    <mergeCell ref="DF96:DR96"/>
    <mergeCell ref="DS96:EE96"/>
    <mergeCell ref="EF96:ER96"/>
    <mergeCell ref="ES96:FE96"/>
    <mergeCell ref="ES93:FE93"/>
    <mergeCell ref="ES67:FE67"/>
    <mergeCell ref="ES54:FE55"/>
    <mergeCell ref="DF56:DR57"/>
    <mergeCell ref="DS56:EE57"/>
    <mergeCell ref="A42:BW42"/>
    <mergeCell ref="BX42:CE42"/>
    <mergeCell ref="CS42:DE42"/>
    <mergeCell ref="A44:BW44"/>
    <mergeCell ref="BX44:CE44"/>
    <mergeCell ref="A41:BW41"/>
    <mergeCell ref="BX41:CE41"/>
    <mergeCell ref="CS44:DE44"/>
    <mergeCell ref="DF44:DR44"/>
    <mergeCell ref="CS41:DE41"/>
  </mergeCells>
  <pageMargins left="0.59055118110236227" right="0.51181102362204722" top="0.78740157480314965" bottom="0.31496062992125984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5" max="160" man="1"/>
    <brk id="67" max="160" man="1"/>
    <brk id="9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66"/>
  <sheetViews>
    <sheetView tabSelected="1" view="pageBreakPreview" topLeftCell="A46" zoomScaleSheetLayoutView="100" workbookViewId="0">
      <selection activeCell="DF15" sqref="DF15:DR15"/>
    </sheetView>
  </sheetViews>
  <sheetFormatPr defaultColWidth="0.85546875" defaultRowHeight="11.25"/>
  <cols>
    <col min="1" max="21" width="0.85546875" style="1"/>
    <col min="22" max="22" width="0.85546875" style="1" customWidth="1"/>
    <col min="23" max="25" width="0.85546875" style="1"/>
    <col min="26" max="27" width="1.5703125" style="1" customWidth="1"/>
    <col min="28" max="32" width="0.85546875" style="1"/>
    <col min="33" max="33" width="1.5703125" style="1" customWidth="1"/>
    <col min="34" max="59" width="0.85546875" style="1"/>
    <col min="60" max="60" width="6.140625" style="1" customWidth="1"/>
    <col min="61" max="61" width="0.85546875" style="1" customWidth="1"/>
    <col min="62" max="64" width="0.85546875" style="1"/>
    <col min="65" max="65" width="0.85546875" style="1" customWidth="1"/>
    <col min="66" max="75" width="0.85546875" style="1"/>
    <col min="76" max="77" width="0.85546875" style="1" customWidth="1"/>
    <col min="78" max="90" width="0.85546875" style="1"/>
    <col min="91" max="91" width="6" style="1" customWidth="1"/>
    <col min="92" max="97" width="0.85546875" style="1"/>
    <col min="98" max="98" width="3" style="1" customWidth="1"/>
    <col min="99" max="99" width="2.7109375" style="1" customWidth="1"/>
    <col min="100" max="108" width="0.85546875" style="1"/>
    <col min="109" max="109" width="3.28515625" style="1" customWidth="1"/>
    <col min="110" max="111" width="0.85546875" style="1"/>
    <col min="112" max="112" width="2.42578125" style="1" customWidth="1"/>
    <col min="113" max="119" width="0.85546875" style="1"/>
    <col min="120" max="120" width="2.140625" style="1" customWidth="1"/>
    <col min="121" max="122" width="0.85546875" style="1"/>
    <col min="123" max="123" width="2.85546875" style="1" customWidth="1"/>
    <col min="124" max="139" width="0.85546875" style="1"/>
    <col min="140" max="140" width="4.85546875" style="1" customWidth="1"/>
    <col min="141" max="155" width="0.85546875" style="1"/>
    <col min="156" max="156" width="3.42578125" style="1" customWidth="1"/>
    <col min="157" max="16384" width="0.85546875" style="1"/>
  </cols>
  <sheetData>
    <row r="1" spans="1:161" s="5" customFormat="1" ht="20.100000000000001" customHeight="1" thickBot="1">
      <c r="A1" s="8"/>
      <c r="B1" s="272" t="s">
        <v>267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8"/>
    </row>
    <row r="2" spans="1:161" ht="11.25" customHeight="1">
      <c r="A2" s="356" t="s">
        <v>169</v>
      </c>
      <c r="B2" s="263"/>
      <c r="C2" s="263"/>
      <c r="D2" s="263"/>
      <c r="E2" s="263"/>
      <c r="F2" s="263"/>
      <c r="G2" s="263"/>
      <c r="H2" s="263"/>
      <c r="I2" s="260" t="s">
        <v>0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3" t="s">
        <v>170</v>
      </c>
      <c r="CO2" s="263"/>
      <c r="CP2" s="263"/>
      <c r="CQ2" s="263"/>
      <c r="CR2" s="263"/>
      <c r="CS2" s="263"/>
      <c r="CT2" s="263"/>
      <c r="CU2" s="263"/>
      <c r="CV2" s="263" t="s">
        <v>171</v>
      </c>
      <c r="CW2" s="263"/>
      <c r="CX2" s="263"/>
      <c r="CY2" s="263"/>
      <c r="CZ2" s="263"/>
      <c r="DA2" s="263"/>
      <c r="DB2" s="263"/>
      <c r="DC2" s="263"/>
      <c r="DD2" s="263"/>
      <c r="DE2" s="263"/>
      <c r="DF2" s="270" t="s">
        <v>8</v>
      </c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71"/>
    </row>
    <row r="3" spans="1:161" ht="11.25" customHeight="1">
      <c r="A3" s="357"/>
      <c r="B3" s="209"/>
      <c r="C3" s="209"/>
      <c r="D3" s="209"/>
      <c r="E3" s="209"/>
      <c r="F3" s="209"/>
      <c r="G3" s="209"/>
      <c r="H3" s="209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64"/>
      <c r="DF3" s="266" t="s">
        <v>2</v>
      </c>
      <c r="DG3" s="267"/>
      <c r="DH3" s="267"/>
      <c r="DI3" s="267"/>
      <c r="DJ3" s="267"/>
      <c r="DK3" s="267"/>
      <c r="DL3" s="258" t="s">
        <v>237</v>
      </c>
      <c r="DM3" s="258"/>
      <c r="DN3" s="258"/>
      <c r="DO3" s="257" t="s">
        <v>3</v>
      </c>
      <c r="DP3" s="257"/>
      <c r="DQ3" s="257"/>
      <c r="DR3" s="257"/>
      <c r="DS3" s="266" t="s">
        <v>2</v>
      </c>
      <c r="DT3" s="267"/>
      <c r="DU3" s="267"/>
      <c r="DV3" s="267"/>
      <c r="DW3" s="267"/>
      <c r="DX3" s="267"/>
      <c r="DY3" s="258" t="s">
        <v>238</v>
      </c>
      <c r="DZ3" s="258"/>
      <c r="EA3" s="258"/>
      <c r="EB3" s="257" t="s">
        <v>3</v>
      </c>
      <c r="EC3" s="257"/>
      <c r="ED3" s="257"/>
      <c r="EE3" s="257"/>
      <c r="EF3" s="266" t="s">
        <v>2</v>
      </c>
      <c r="EG3" s="267"/>
      <c r="EH3" s="267"/>
      <c r="EI3" s="267"/>
      <c r="EJ3" s="267"/>
      <c r="EK3" s="267"/>
      <c r="EL3" s="258" t="s">
        <v>494</v>
      </c>
      <c r="EM3" s="258"/>
      <c r="EN3" s="258"/>
      <c r="EO3" s="257" t="s">
        <v>3</v>
      </c>
      <c r="EP3" s="257"/>
      <c r="EQ3" s="257"/>
      <c r="ER3" s="268"/>
      <c r="ES3" s="208" t="s">
        <v>7</v>
      </c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10"/>
    </row>
    <row r="4" spans="1:161" ht="39" customHeight="1" thickBot="1">
      <c r="A4" s="358"/>
      <c r="B4" s="211"/>
      <c r="C4" s="211"/>
      <c r="D4" s="211"/>
      <c r="E4" s="211"/>
      <c r="F4" s="211"/>
      <c r="G4" s="211"/>
      <c r="H4" s="211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65" t="s">
        <v>172</v>
      </c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 t="s">
        <v>173</v>
      </c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 t="s">
        <v>174</v>
      </c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2"/>
    </row>
    <row r="5" spans="1:161" ht="13.5" thickBot="1">
      <c r="A5" s="359" t="s">
        <v>9</v>
      </c>
      <c r="B5" s="360"/>
      <c r="C5" s="360"/>
      <c r="D5" s="360"/>
      <c r="E5" s="360"/>
      <c r="F5" s="360"/>
      <c r="G5" s="360"/>
      <c r="H5" s="360"/>
      <c r="I5" s="360" t="s">
        <v>10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 t="s">
        <v>11</v>
      </c>
      <c r="CO5" s="360"/>
      <c r="CP5" s="360"/>
      <c r="CQ5" s="360"/>
      <c r="CR5" s="360"/>
      <c r="CS5" s="360"/>
      <c r="CT5" s="360"/>
      <c r="CU5" s="360"/>
      <c r="CV5" s="360" t="s">
        <v>12</v>
      </c>
      <c r="CW5" s="360"/>
      <c r="CX5" s="360"/>
      <c r="CY5" s="360"/>
      <c r="CZ5" s="360"/>
      <c r="DA5" s="360"/>
      <c r="DB5" s="360"/>
      <c r="DC5" s="360"/>
      <c r="DD5" s="360"/>
      <c r="DE5" s="360"/>
      <c r="DF5" s="360" t="s">
        <v>13</v>
      </c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 t="s">
        <v>14</v>
      </c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 t="s">
        <v>15</v>
      </c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 t="s">
        <v>16</v>
      </c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8"/>
    </row>
    <row r="6" spans="1:161" s="30" customFormat="1" ht="16.5" thickBot="1">
      <c r="A6" s="361">
        <v>1</v>
      </c>
      <c r="B6" s="362"/>
      <c r="C6" s="362"/>
      <c r="D6" s="362"/>
      <c r="E6" s="362"/>
      <c r="F6" s="362"/>
      <c r="G6" s="362"/>
      <c r="H6" s="362"/>
      <c r="I6" s="363" t="s">
        <v>276</v>
      </c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2" t="s">
        <v>175</v>
      </c>
      <c r="CO6" s="362"/>
      <c r="CP6" s="362"/>
      <c r="CQ6" s="362"/>
      <c r="CR6" s="362"/>
      <c r="CS6" s="362"/>
      <c r="CT6" s="362"/>
      <c r="CU6" s="362"/>
      <c r="CV6" s="364" t="s">
        <v>36</v>
      </c>
      <c r="CW6" s="364"/>
      <c r="CX6" s="364"/>
      <c r="CY6" s="364"/>
      <c r="CZ6" s="364"/>
      <c r="DA6" s="364"/>
      <c r="DB6" s="364"/>
      <c r="DC6" s="364"/>
      <c r="DD6" s="364"/>
      <c r="DE6" s="364"/>
      <c r="DF6" s="365">
        <f>DF7+DF8+DF9+DF10</f>
        <v>4653171.79</v>
      </c>
      <c r="DG6" s="366"/>
      <c r="DH6" s="366"/>
      <c r="DI6" s="366"/>
      <c r="DJ6" s="366"/>
      <c r="DK6" s="366"/>
      <c r="DL6" s="366"/>
      <c r="DM6" s="366"/>
      <c r="DN6" s="366"/>
      <c r="DO6" s="366"/>
      <c r="DP6" s="366"/>
      <c r="DQ6" s="366"/>
      <c r="DR6" s="366"/>
      <c r="DS6" s="366">
        <f>DS7+DS8+DS9+DS10</f>
        <v>3208140</v>
      </c>
      <c r="DT6" s="366"/>
      <c r="DU6" s="366"/>
      <c r="DV6" s="366"/>
      <c r="DW6" s="366"/>
      <c r="DX6" s="366"/>
      <c r="DY6" s="366"/>
      <c r="DZ6" s="366"/>
      <c r="EA6" s="366"/>
      <c r="EB6" s="366"/>
      <c r="EC6" s="366"/>
      <c r="ED6" s="366"/>
      <c r="EE6" s="366"/>
      <c r="EF6" s="366">
        <f>EF7+EF8+EF9+EF10</f>
        <v>3069965</v>
      </c>
      <c r="EG6" s="366"/>
      <c r="EH6" s="366"/>
      <c r="EI6" s="366"/>
      <c r="EJ6" s="366"/>
      <c r="EK6" s="366"/>
      <c r="EL6" s="366"/>
      <c r="EM6" s="366"/>
      <c r="EN6" s="366"/>
      <c r="EO6" s="366"/>
      <c r="EP6" s="366"/>
      <c r="EQ6" s="366"/>
      <c r="ER6" s="366"/>
      <c r="ES6" s="366">
        <f>ES7+ES8+ES9+ES10</f>
        <v>0</v>
      </c>
      <c r="ET6" s="366"/>
      <c r="EU6" s="366"/>
      <c r="EV6" s="366"/>
      <c r="EW6" s="366"/>
      <c r="EX6" s="366"/>
      <c r="EY6" s="366"/>
      <c r="EZ6" s="366"/>
      <c r="FA6" s="366"/>
      <c r="FB6" s="366"/>
      <c r="FC6" s="366"/>
      <c r="FD6" s="366"/>
      <c r="FE6" s="367"/>
    </row>
    <row r="7" spans="1:161" ht="113.1" customHeight="1" thickBot="1">
      <c r="A7" s="351" t="s">
        <v>176</v>
      </c>
      <c r="B7" s="352"/>
      <c r="C7" s="352"/>
      <c r="D7" s="352"/>
      <c r="E7" s="352"/>
      <c r="F7" s="352"/>
      <c r="G7" s="352"/>
      <c r="H7" s="352"/>
      <c r="I7" s="353" t="s">
        <v>268</v>
      </c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2" t="s">
        <v>177</v>
      </c>
      <c r="CO7" s="352"/>
      <c r="CP7" s="352"/>
      <c r="CQ7" s="352"/>
      <c r="CR7" s="352"/>
      <c r="CS7" s="352"/>
      <c r="CT7" s="352"/>
      <c r="CU7" s="352"/>
      <c r="CV7" s="352" t="s">
        <v>36</v>
      </c>
      <c r="CW7" s="352"/>
      <c r="CX7" s="352"/>
      <c r="CY7" s="352"/>
      <c r="CZ7" s="352"/>
      <c r="DA7" s="352"/>
      <c r="DB7" s="352"/>
      <c r="DC7" s="352"/>
      <c r="DD7" s="352"/>
      <c r="DE7" s="352"/>
      <c r="DF7" s="355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55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55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55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50"/>
    </row>
    <row r="8" spans="1:161" ht="33" customHeight="1" thickBot="1">
      <c r="A8" s="351" t="s">
        <v>178</v>
      </c>
      <c r="B8" s="352"/>
      <c r="C8" s="352"/>
      <c r="D8" s="352"/>
      <c r="E8" s="352"/>
      <c r="F8" s="352"/>
      <c r="G8" s="352"/>
      <c r="H8" s="352"/>
      <c r="I8" s="353" t="s">
        <v>269</v>
      </c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2" t="s">
        <v>179</v>
      </c>
      <c r="CO8" s="352"/>
      <c r="CP8" s="352"/>
      <c r="CQ8" s="352"/>
      <c r="CR8" s="352"/>
      <c r="CS8" s="352"/>
      <c r="CT8" s="352"/>
      <c r="CU8" s="352"/>
      <c r="CV8" s="352" t="s">
        <v>36</v>
      </c>
      <c r="CW8" s="352"/>
      <c r="CX8" s="352"/>
      <c r="CY8" s="352"/>
      <c r="CZ8" s="352"/>
      <c r="DA8" s="352"/>
      <c r="DB8" s="352"/>
      <c r="DC8" s="352"/>
      <c r="DD8" s="352"/>
      <c r="DE8" s="352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50"/>
    </row>
    <row r="9" spans="1:161" ht="23.1" customHeight="1" thickBot="1">
      <c r="A9" s="351" t="s">
        <v>180</v>
      </c>
      <c r="B9" s="352"/>
      <c r="C9" s="352"/>
      <c r="D9" s="352"/>
      <c r="E9" s="352"/>
      <c r="F9" s="352"/>
      <c r="G9" s="352"/>
      <c r="H9" s="352"/>
      <c r="I9" s="353" t="s">
        <v>284</v>
      </c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2" t="s">
        <v>182</v>
      </c>
      <c r="CO9" s="352"/>
      <c r="CP9" s="352"/>
      <c r="CQ9" s="352"/>
      <c r="CR9" s="352"/>
      <c r="CS9" s="352"/>
      <c r="CT9" s="352"/>
      <c r="CU9" s="352"/>
      <c r="CV9" s="352" t="s">
        <v>36</v>
      </c>
      <c r="CW9" s="352"/>
      <c r="CX9" s="352"/>
      <c r="CY9" s="352"/>
      <c r="CZ9" s="352"/>
      <c r="DA9" s="352"/>
      <c r="DB9" s="352"/>
      <c r="DC9" s="352"/>
      <c r="DD9" s="352"/>
      <c r="DE9" s="352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50"/>
    </row>
    <row r="10" spans="1:161" ht="29.45" customHeight="1">
      <c r="A10" s="372" t="s">
        <v>181</v>
      </c>
      <c r="B10" s="327"/>
      <c r="C10" s="327"/>
      <c r="D10" s="327"/>
      <c r="E10" s="327"/>
      <c r="F10" s="327"/>
      <c r="G10" s="327"/>
      <c r="H10" s="327"/>
      <c r="I10" s="370" t="s">
        <v>270</v>
      </c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27" t="s">
        <v>183</v>
      </c>
      <c r="CO10" s="327"/>
      <c r="CP10" s="327"/>
      <c r="CQ10" s="327"/>
      <c r="CR10" s="327"/>
      <c r="CS10" s="327"/>
      <c r="CT10" s="327"/>
      <c r="CU10" s="327"/>
      <c r="CV10" s="327" t="s">
        <v>36</v>
      </c>
      <c r="CW10" s="327"/>
      <c r="CX10" s="327"/>
      <c r="CY10" s="327"/>
      <c r="CZ10" s="327"/>
      <c r="DA10" s="327"/>
      <c r="DB10" s="327"/>
      <c r="DC10" s="327"/>
      <c r="DD10" s="327"/>
      <c r="DE10" s="327"/>
      <c r="DF10" s="369">
        <f>DF12+DF16+DF26+DF27+DF31</f>
        <v>4653171.79</v>
      </c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>
        <f>DS12+DS16+DS26+DS27+DS31</f>
        <v>3208140</v>
      </c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>
        <f>EF12+EF16+EF26+EF27+EF31</f>
        <v>3069965</v>
      </c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>
        <f>ES12+ES16+ES26+ES27+ES31</f>
        <v>0</v>
      </c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4"/>
    </row>
    <row r="11" spans="1:161" ht="12.75">
      <c r="A11" s="335"/>
      <c r="B11" s="68"/>
      <c r="C11" s="68"/>
      <c r="D11" s="68"/>
      <c r="E11" s="68"/>
      <c r="F11" s="68"/>
      <c r="G11" s="68"/>
      <c r="H11" s="68"/>
      <c r="I11" s="346" t="s">
        <v>42</v>
      </c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4"/>
    </row>
    <row r="12" spans="1:161" ht="27.95" customHeight="1">
      <c r="A12" s="335" t="s">
        <v>184</v>
      </c>
      <c r="B12" s="68"/>
      <c r="C12" s="68"/>
      <c r="D12" s="68"/>
      <c r="E12" s="68"/>
      <c r="F12" s="68"/>
      <c r="G12" s="68"/>
      <c r="H12" s="68"/>
      <c r="I12" s="167" t="s">
        <v>274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 t="s">
        <v>185</v>
      </c>
      <c r="CO12" s="68"/>
      <c r="CP12" s="68"/>
      <c r="CQ12" s="68"/>
      <c r="CR12" s="68"/>
      <c r="CS12" s="68"/>
      <c r="CT12" s="68"/>
      <c r="CU12" s="68"/>
      <c r="CV12" s="68" t="s">
        <v>36</v>
      </c>
      <c r="CW12" s="68"/>
      <c r="CX12" s="68"/>
      <c r="CY12" s="68"/>
      <c r="CZ12" s="68"/>
      <c r="DA12" s="68"/>
      <c r="DB12" s="68"/>
      <c r="DC12" s="68"/>
      <c r="DD12" s="68"/>
      <c r="DE12" s="68"/>
      <c r="DF12" s="336">
        <f>DF14</f>
        <v>2964675.55</v>
      </c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>
        <f>DS14+DS15</f>
        <v>1743600</v>
      </c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>
        <f>EF14+EF15</f>
        <v>1585125</v>
      </c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>
        <f>ES14+ES15</f>
        <v>0</v>
      </c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4"/>
    </row>
    <row r="13" spans="1:161" ht="12.75">
      <c r="A13" s="335"/>
      <c r="B13" s="68"/>
      <c r="C13" s="68"/>
      <c r="D13" s="68"/>
      <c r="E13" s="68"/>
      <c r="F13" s="68"/>
      <c r="G13" s="68"/>
      <c r="H13" s="68"/>
      <c r="I13" s="346" t="s">
        <v>42</v>
      </c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4"/>
    </row>
    <row r="14" spans="1:161" ht="12.75">
      <c r="A14" s="335" t="s">
        <v>186</v>
      </c>
      <c r="B14" s="68"/>
      <c r="C14" s="68"/>
      <c r="D14" s="68"/>
      <c r="E14" s="68"/>
      <c r="F14" s="68"/>
      <c r="G14" s="68"/>
      <c r="H14" s="68"/>
      <c r="I14" s="330" t="s">
        <v>275</v>
      </c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68" t="s">
        <v>187</v>
      </c>
      <c r="CO14" s="68"/>
      <c r="CP14" s="68"/>
      <c r="CQ14" s="68"/>
      <c r="CR14" s="68"/>
      <c r="CS14" s="68"/>
      <c r="CT14" s="68"/>
      <c r="CU14" s="68"/>
      <c r="CV14" s="68" t="s">
        <v>36</v>
      </c>
      <c r="CW14" s="68"/>
      <c r="CX14" s="68"/>
      <c r="CY14" s="68"/>
      <c r="CZ14" s="68"/>
      <c r="DA14" s="68"/>
      <c r="DB14" s="68"/>
      <c r="DC14" s="68"/>
      <c r="DD14" s="68"/>
      <c r="DE14" s="68"/>
      <c r="DF14" s="336">
        <f>2955967.55+8708</f>
        <v>2964675.55</v>
      </c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32">
        <f>60000+137500+1546100</f>
        <v>1743600</v>
      </c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4"/>
      <c r="EF14" s="332">
        <v>1585125</v>
      </c>
      <c r="EG14" s="333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4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4"/>
    </row>
    <row r="15" spans="1:161" ht="12.75" customHeight="1">
      <c r="A15" s="335" t="s">
        <v>188</v>
      </c>
      <c r="B15" s="68"/>
      <c r="C15" s="68"/>
      <c r="D15" s="68"/>
      <c r="E15" s="68"/>
      <c r="F15" s="68"/>
      <c r="G15" s="68"/>
      <c r="H15" s="68"/>
      <c r="I15" s="330" t="s">
        <v>271</v>
      </c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68" t="s">
        <v>189</v>
      </c>
      <c r="CO15" s="68"/>
      <c r="CP15" s="68"/>
      <c r="CQ15" s="68"/>
      <c r="CR15" s="68"/>
      <c r="CS15" s="68"/>
      <c r="CT15" s="68"/>
      <c r="CU15" s="68"/>
      <c r="CV15" s="68" t="s">
        <v>36</v>
      </c>
      <c r="CW15" s="68"/>
      <c r="CX15" s="68"/>
      <c r="CY15" s="68"/>
      <c r="CZ15" s="68"/>
      <c r="DA15" s="68"/>
      <c r="DB15" s="68"/>
      <c r="DC15" s="68"/>
      <c r="DD15" s="68"/>
      <c r="DE15" s="68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4"/>
    </row>
    <row r="16" spans="1:161" ht="24" customHeight="1">
      <c r="A16" s="335" t="s">
        <v>190</v>
      </c>
      <c r="B16" s="68"/>
      <c r="C16" s="68"/>
      <c r="D16" s="68"/>
      <c r="E16" s="68"/>
      <c r="F16" s="68"/>
      <c r="G16" s="68"/>
      <c r="H16" s="68"/>
      <c r="I16" s="167" t="s">
        <v>191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8" t="s">
        <v>192</v>
      </c>
      <c r="CO16" s="68"/>
      <c r="CP16" s="68"/>
      <c r="CQ16" s="68"/>
      <c r="CR16" s="68"/>
      <c r="CS16" s="68"/>
      <c r="CT16" s="68"/>
      <c r="CU16" s="68"/>
      <c r="CV16" s="68" t="s">
        <v>36</v>
      </c>
      <c r="CW16" s="68"/>
      <c r="CX16" s="68"/>
      <c r="CY16" s="68"/>
      <c r="CZ16" s="68"/>
      <c r="DA16" s="68"/>
      <c r="DB16" s="68"/>
      <c r="DC16" s="68"/>
      <c r="DD16" s="68"/>
      <c r="DE16" s="68"/>
      <c r="DF16" s="310">
        <f>DF25+DF18</f>
        <v>1484583.24</v>
      </c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>
        <f>DS25+DS18</f>
        <v>1276300</v>
      </c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>
        <f>EF25+EF18</f>
        <v>1296600</v>
      </c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>
        <f>ES25+ES18</f>
        <v>0</v>
      </c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4"/>
    </row>
    <row r="17" spans="1:161" ht="12.75">
      <c r="A17" s="335"/>
      <c r="B17" s="68"/>
      <c r="C17" s="68"/>
      <c r="D17" s="68"/>
      <c r="E17" s="68"/>
      <c r="F17" s="68"/>
      <c r="G17" s="68"/>
      <c r="H17" s="68"/>
      <c r="I17" s="346" t="s">
        <v>42</v>
      </c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/>
      <c r="FE17" s="314"/>
    </row>
    <row r="18" spans="1:161" ht="12.75">
      <c r="A18" s="335" t="s">
        <v>193</v>
      </c>
      <c r="B18" s="68"/>
      <c r="C18" s="68"/>
      <c r="D18" s="68"/>
      <c r="E18" s="68"/>
      <c r="F18" s="68"/>
      <c r="G18" s="68"/>
      <c r="H18" s="68"/>
      <c r="I18" s="330" t="s">
        <v>275</v>
      </c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68" t="s">
        <v>208</v>
      </c>
      <c r="CO18" s="68"/>
      <c r="CP18" s="68"/>
      <c r="CQ18" s="68"/>
      <c r="CR18" s="68"/>
      <c r="CS18" s="68"/>
      <c r="CT18" s="68"/>
      <c r="CU18" s="68"/>
      <c r="CV18" s="68" t="s">
        <v>36</v>
      </c>
      <c r="CW18" s="68"/>
      <c r="CX18" s="68"/>
      <c r="CY18" s="68"/>
      <c r="CZ18" s="68"/>
      <c r="DA18" s="68"/>
      <c r="DB18" s="68"/>
      <c r="DC18" s="68"/>
      <c r="DD18" s="68"/>
      <c r="DE18" s="68"/>
      <c r="DF18" s="310">
        <f>SUM(DF19:DR24)</f>
        <v>1484583.24</v>
      </c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>
        <f t="shared" ref="DS18" si="0">SUM(DS19:EE24)</f>
        <v>1276300</v>
      </c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>
        <f t="shared" ref="EF18" si="1">SUM(EF19:ER24)</f>
        <v>1296600</v>
      </c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/>
      <c r="FE18" s="314"/>
    </row>
    <row r="19" spans="1:161" ht="39.75" customHeight="1">
      <c r="A19" s="335" t="s">
        <v>359</v>
      </c>
      <c r="B19" s="68"/>
      <c r="C19" s="68"/>
      <c r="D19" s="68"/>
      <c r="E19" s="68"/>
      <c r="F19" s="68"/>
      <c r="G19" s="68"/>
      <c r="H19" s="68"/>
      <c r="I19" s="330" t="s">
        <v>360</v>
      </c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68" t="s">
        <v>361</v>
      </c>
      <c r="CO19" s="68"/>
      <c r="CP19" s="68"/>
      <c r="CQ19" s="68"/>
      <c r="CR19" s="68"/>
      <c r="CS19" s="68"/>
      <c r="CT19" s="68"/>
      <c r="CU19" s="68"/>
      <c r="CV19" s="68" t="s">
        <v>36</v>
      </c>
      <c r="CW19" s="68"/>
      <c r="CX19" s="68"/>
      <c r="CY19" s="68"/>
      <c r="CZ19" s="68"/>
      <c r="DA19" s="68"/>
      <c r="DB19" s="68"/>
      <c r="DC19" s="68"/>
      <c r="DD19" s="68"/>
      <c r="DE19" s="68"/>
      <c r="DF19" s="310">
        <v>1129000</v>
      </c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>
        <v>1151500</v>
      </c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>
        <v>1171800</v>
      </c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0"/>
      <c r="EW19" s="310"/>
      <c r="EX19" s="310"/>
      <c r="EY19" s="310"/>
      <c r="EZ19" s="310"/>
      <c r="FA19" s="310"/>
      <c r="FB19" s="310"/>
      <c r="FC19" s="310"/>
      <c r="FD19" s="310"/>
      <c r="FE19" s="314"/>
    </row>
    <row r="20" spans="1:161" ht="30" customHeight="1">
      <c r="A20" s="335" t="s">
        <v>362</v>
      </c>
      <c r="B20" s="68"/>
      <c r="C20" s="68"/>
      <c r="D20" s="68"/>
      <c r="E20" s="68"/>
      <c r="F20" s="68"/>
      <c r="G20" s="68"/>
      <c r="H20" s="68"/>
      <c r="I20" s="330" t="s">
        <v>363</v>
      </c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68" t="s">
        <v>364</v>
      </c>
      <c r="CO20" s="68"/>
      <c r="CP20" s="68"/>
      <c r="CQ20" s="68"/>
      <c r="CR20" s="68"/>
      <c r="CS20" s="68"/>
      <c r="CT20" s="68"/>
      <c r="CU20" s="68"/>
      <c r="CV20" s="68" t="s">
        <v>36</v>
      </c>
      <c r="CW20" s="68"/>
      <c r="CX20" s="68"/>
      <c r="CY20" s="68"/>
      <c r="CZ20" s="68"/>
      <c r="DA20" s="68"/>
      <c r="DB20" s="68"/>
      <c r="DC20" s="68"/>
      <c r="DD20" s="68"/>
      <c r="DE20" s="68"/>
      <c r="DF20" s="310">
        <v>0</v>
      </c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>
        <v>0</v>
      </c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0"/>
      <c r="EF20" s="310">
        <v>0</v>
      </c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4"/>
    </row>
    <row r="21" spans="1:161" ht="42" customHeight="1">
      <c r="A21" s="335" t="s">
        <v>365</v>
      </c>
      <c r="B21" s="68"/>
      <c r="C21" s="68"/>
      <c r="D21" s="68"/>
      <c r="E21" s="68"/>
      <c r="F21" s="68"/>
      <c r="G21" s="68"/>
      <c r="H21" s="68"/>
      <c r="I21" s="330" t="s">
        <v>366</v>
      </c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68" t="s">
        <v>367</v>
      </c>
      <c r="CO21" s="68"/>
      <c r="CP21" s="68"/>
      <c r="CQ21" s="68"/>
      <c r="CR21" s="68"/>
      <c r="CS21" s="68"/>
      <c r="CT21" s="68"/>
      <c r="CU21" s="68"/>
      <c r="CV21" s="68" t="s">
        <v>36</v>
      </c>
      <c r="CW21" s="68"/>
      <c r="CX21" s="68"/>
      <c r="CY21" s="68"/>
      <c r="CZ21" s="68"/>
      <c r="DA21" s="68"/>
      <c r="DB21" s="68"/>
      <c r="DC21" s="68"/>
      <c r="DD21" s="68"/>
      <c r="DE21" s="68"/>
      <c r="DF21" s="310">
        <v>0</v>
      </c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>
        <v>0</v>
      </c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>
        <v>0</v>
      </c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/>
      <c r="FE21" s="314"/>
    </row>
    <row r="22" spans="1:161" ht="87" customHeight="1">
      <c r="A22" s="335" t="s">
        <v>368</v>
      </c>
      <c r="B22" s="68"/>
      <c r="C22" s="68"/>
      <c r="D22" s="68"/>
      <c r="E22" s="68"/>
      <c r="F22" s="68"/>
      <c r="G22" s="68"/>
      <c r="H22" s="68"/>
      <c r="I22" s="330" t="s">
        <v>500</v>
      </c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68" t="s">
        <v>369</v>
      </c>
      <c r="CO22" s="68"/>
      <c r="CP22" s="68"/>
      <c r="CQ22" s="68"/>
      <c r="CR22" s="68"/>
      <c r="CS22" s="68"/>
      <c r="CT22" s="68"/>
      <c r="CU22" s="68"/>
      <c r="CV22" s="68" t="s">
        <v>36</v>
      </c>
      <c r="CW22" s="68"/>
      <c r="CX22" s="68"/>
      <c r="CY22" s="68"/>
      <c r="CZ22" s="68"/>
      <c r="DA22" s="68"/>
      <c r="DB22" s="68"/>
      <c r="DC22" s="68"/>
      <c r="DD22" s="68"/>
      <c r="DE22" s="68"/>
      <c r="DF22" s="310">
        <v>227565</v>
      </c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>
        <v>0</v>
      </c>
      <c r="DT22" s="310"/>
      <c r="DU22" s="310"/>
      <c r="DV22" s="310"/>
      <c r="DW22" s="310"/>
      <c r="DX22" s="310"/>
      <c r="DY22" s="310"/>
      <c r="DZ22" s="310"/>
      <c r="EA22" s="310"/>
      <c r="EB22" s="310"/>
      <c r="EC22" s="310"/>
      <c r="ED22" s="310"/>
      <c r="EE22" s="310"/>
      <c r="EF22" s="310">
        <v>0</v>
      </c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310"/>
      <c r="EZ22" s="310"/>
      <c r="FA22" s="310"/>
      <c r="FB22" s="310"/>
      <c r="FC22" s="310"/>
      <c r="FD22" s="310"/>
      <c r="FE22" s="314"/>
    </row>
    <row r="23" spans="1:161" ht="43.5" customHeight="1">
      <c r="A23" s="335" t="s">
        <v>370</v>
      </c>
      <c r="B23" s="68"/>
      <c r="C23" s="68"/>
      <c r="D23" s="68"/>
      <c r="E23" s="68"/>
      <c r="F23" s="68"/>
      <c r="G23" s="68"/>
      <c r="H23" s="68"/>
      <c r="I23" s="330" t="s">
        <v>371</v>
      </c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68" t="s">
        <v>372</v>
      </c>
      <c r="CO23" s="68"/>
      <c r="CP23" s="68"/>
      <c r="CQ23" s="68"/>
      <c r="CR23" s="68"/>
      <c r="CS23" s="68"/>
      <c r="CT23" s="68"/>
      <c r="CU23" s="68"/>
      <c r="CV23" s="68" t="s">
        <v>36</v>
      </c>
      <c r="CW23" s="68"/>
      <c r="CX23" s="68"/>
      <c r="CY23" s="68"/>
      <c r="CZ23" s="68"/>
      <c r="DA23" s="68"/>
      <c r="DB23" s="68"/>
      <c r="DC23" s="68"/>
      <c r="DD23" s="68"/>
      <c r="DE23" s="68"/>
      <c r="DF23" s="310">
        <v>124800</v>
      </c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>
        <v>124800</v>
      </c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0"/>
      <c r="EE23" s="310"/>
      <c r="EF23" s="310">
        <v>124800</v>
      </c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0"/>
      <c r="ET23" s="310"/>
      <c r="EU23" s="310"/>
      <c r="EV23" s="310"/>
      <c r="EW23" s="310"/>
      <c r="EX23" s="310"/>
      <c r="EY23" s="310"/>
      <c r="EZ23" s="310"/>
      <c r="FA23" s="310"/>
      <c r="FB23" s="310"/>
      <c r="FC23" s="310"/>
      <c r="FD23" s="310"/>
      <c r="FE23" s="314"/>
    </row>
    <row r="24" spans="1:161" ht="14.25" customHeight="1">
      <c r="A24" s="335" t="s">
        <v>373</v>
      </c>
      <c r="B24" s="68"/>
      <c r="C24" s="68"/>
      <c r="D24" s="68"/>
      <c r="E24" s="68"/>
      <c r="F24" s="68"/>
      <c r="G24" s="68"/>
      <c r="H24" s="68"/>
      <c r="I24" s="330" t="s">
        <v>495</v>
      </c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68" t="s">
        <v>374</v>
      </c>
      <c r="CO24" s="68"/>
      <c r="CP24" s="68"/>
      <c r="CQ24" s="68"/>
      <c r="CR24" s="68"/>
      <c r="CS24" s="68"/>
      <c r="CT24" s="68"/>
      <c r="CU24" s="68"/>
      <c r="CV24" s="68" t="s">
        <v>36</v>
      </c>
      <c r="CW24" s="68"/>
      <c r="CX24" s="68"/>
      <c r="CY24" s="68"/>
      <c r="CZ24" s="68"/>
      <c r="DA24" s="68"/>
      <c r="DB24" s="68"/>
      <c r="DC24" s="68"/>
      <c r="DD24" s="68"/>
      <c r="DE24" s="68"/>
      <c r="DF24" s="310">
        <v>3218.24</v>
      </c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>
        <v>0</v>
      </c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>
        <v>0</v>
      </c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/>
      <c r="FE24" s="314"/>
    </row>
    <row r="25" spans="1:161" ht="12.75" customHeight="1">
      <c r="A25" s="335" t="s">
        <v>194</v>
      </c>
      <c r="B25" s="68"/>
      <c r="C25" s="68"/>
      <c r="D25" s="68"/>
      <c r="E25" s="68"/>
      <c r="F25" s="68"/>
      <c r="G25" s="68"/>
      <c r="H25" s="68"/>
      <c r="I25" s="330" t="s">
        <v>271</v>
      </c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68" t="s">
        <v>195</v>
      </c>
      <c r="CO25" s="68"/>
      <c r="CP25" s="68"/>
      <c r="CQ25" s="68"/>
      <c r="CR25" s="68"/>
      <c r="CS25" s="68"/>
      <c r="CT25" s="68"/>
      <c r="CU25" s="68"/>
      <c r="CV25" s="68" t="s">
        <v>36</v>
      </c>
      <c r="CW25" s="68"/>
      <c r="CX25" s="68"/>
      <c r="CY25" s="68"/>
      <c r="CZ25" s="68"/>
      <c r="DA25" s="68"/>
      <c r="DB25" s="68"/>
      <c r="DC25" s="68"/>
      <c r="DD25" s="68"/>
      <c r="DE25" s="68"/>
      <c r="DF25" s="310"/>
      <c r="DG25" s="310"/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/>
      <c r="EQ25" s="310"/>
      <c r="ER25" s="310"/>
      <c r="ES25" s="310"/>
      <c r="ET25" s="310"/>
      <c r="EU25" s="310"/>
      <c r="EV25" s="310"/>
      <c r="EW25" s="310"/>
      <c r="EX25" s="310"/>
      <c r="EY25" s="310"/>
      <c r="EZ25" s="310"/>
      <c r="FA25" s="310"/>
      <c r="FB25" s="310"/>
      <c r="FC25" s="310"/>
      <c r="FD25" s="310"/>
      <c r="FE25" s="314"/>
    </row>
    <row r="26" spans="1:161" ht="12.75" customHeight="1">
      <c r="A26" s="335" t="s">
        <v>196</v>
      </c>
      <c r="B26" s="68"/>
      <c r="C26" s="68"/>
      <c r="D26" s="68"/>
      <c r="E26" s="68"/>
      <c r="F26" s="68"/>
      <c r="G26" s="68"/>
      <c r="H26" s="68"/>
      <c r="I26" s="317" t="s">
        <v>272</v>
      </c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9"/>
      <c r="CN26" s="68" t="s">
        <v>197</v>
      </c>
      <c r="CO26" s="68"/>
      <c r="CP26" s="68"/>
      <c r="CQ26" s="68"/>
      <c r="CR26" s="68"/>
      <c r="CS26" s="68"/>
      <c r="CT26" s="68"/>
      <c r="CU26" s="68"/>
      <c r="CV26" s="68" t="s">
        <v>36</v>
      </c>
      <c r="CW26" s="68"/>
      <c r="CX26" s="68"/>
      <c r="CY26" s="68"/>
      <c r="CZ26" s="68"/>
      <c r="DA26" s="68"/>
      <c r="DB26" s="68"/>
      <c r="DC26" s="68"/>
      <c r="DD26" s="68"/>
      <c r="DE26" s="68"/>
      <c r="DF26" s="310">
        <v>0</v>
      </c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0"/>
      <c r="FE26" s="314"/>
    </row>
    <row r="27" spans="1:161" ht="12.75">
      <c r="A27" s="335" t="s">
        <v>198</v>
      </c>
      <c r="B27" s="68"/>
      <c r="C27" s="68"/>
      <c r="D27" s="68"/>
      <c r="E27" s="68"/>
      <c r="F27" s="68"/>
      <c r="G27" s="68"/>
      <c r="H27" s="68"/>
      <c r="I27" s="167" t="s">
        <v>199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8" t="s">
        <v>200</v>
      </c>
      <c r="CO27" s="68"/>
      <c r="CP27" s="68"/>
      <c r="CQ27" s="68"/>
      <c r="CR27" s="68"/>
      <c r="CS27" s="68"/>
      <c r="CT27" s="68"/>
      <c r="CU27" s="68"/>
      <c r="CV27" s="68" t="s">
        <v>36</v>
      </c>
      <c r="CW27" s="68"/>
      <c r="CX27" s="68"/>
      <c r="CY27" s="68"/>
      <c r="CZ27" s="68"/>
      <c r="DA27" s="68"/>
      <c r="DB27" s="68"/>
      <c r="DC27" s="68"/>
      <c r="DD27" s="68"/>
      <c r="DE27" s="68"/>
      <c r="DF27" s="310">
        <f>DF29+DF30</f>
        <v>0</v>
      </c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>
        <f>DS29+DS30</f>
        <v>0</v>
      </c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>
        <f>EF29+EF30</f>
        <v>0</v>
      </c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  <c r="ES27" s="310">
        <f>ES29+ES30</f>
        <v>0</v>
      </c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0"/>
      <c r="FE27" s="314"/>
    </row>
    <row r="28" spans="1:161" ht="12.75">
      <c r="A28" s="335"/>
      <c r="B28" s="68"/>
      <c r="C28" s="68"/>
      <c r="D28" s="68"/>
      <c r="E28" s="68"/>
      <c r="F28" s="68"/>
      <c r="G28" s="68"/>
      <c r="H28" s="68"/>
      <c r="I28" s="347" t="s">
        <v>42</v>
      </c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4"/>
    </row>
    <row r="29" spans="1:161" ht="12.75">
      <c r="A29" s="335" t="s">
        <v>201</v>
      </c>
      <c r="B29" s="68"/>
      <c r="C29" s="68"/>
      <c r="D29" s="68"/>
      <c r="E29" s="68"/>
      <c r="F29" s="68"/>
      <c r="G29" s="68"/>
      <c r="H29" s="68"/>
      <c r="I29" s="330" t="s">
        <v>275</v>
      </c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68" t="s">
        <v>208</v>
      </c>
      <c r="CO29" s="68"/>
      <c r="CP29" s="68"/>
      <c r="CQ29" s="68"/>
      <c r="CR29" s="68"/>
      <c r="CS29" s="68"/>
      <c r="CT29" s="68"/>
      <c r="CU29" s="68"/>
      <c r="CV29" s="68" t="s">
        <v>36</v>
      </c>
      <c r="CW29" s="68"/>
      <c r="CX29" s="68"/>
      <c r="CY29" s="68"/>
      <c r="CZ29" s="68"/>
      <c r="DA29" s="68"/>
      <c r="DB29" s="68"/>
      <c r="DC29" s="68"/>
      <c r="DD29" s="68"/>
      <c r="DE29" s="68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0"/>
      <c r="EK29" s="310"/>
      <c r="EL29" s="310"/>
      <c r="EM29" s="310"/>
      <c r="EN29" s="310"/>
      <c r="EO29" s="310"/>
      <c r="EP29" s="310"/>
      <c r="EQ29" s="310"/>
      <c r="ER29" s="310"/>
      <c r="ES29" s="310"/>
      <c r="ET29" s="310"/>
      <c r="EU29" s="310"/>
      <c r="EV29" s="310"/>
      <c r="EW29" s="310"/>
      <c r="EX29" s="310"/>
      <c r="EY29" s="310"/>
      <c r="EZ29" s="310"/>
      <c r="FA29" s="310"/>
      <c r="FB29" s="310"/>
      <c r="FC29" s="310"/>
      <c r="FD29" s="310"/>
      <c r="FE29" s="314"/>
    </row>
    <row r="30" spans="1:161" ht="12.75" customHeight="1">
      <c r="A30" s="335" t="s">
        <v>202</v>
      </c>
      <c r="B30" s="68"/>
      <c r="C30" s="68"/>
      <c r="D30" s="68"/>
      <c r="E30" s="68"/>
      <c r="F30" s="68"/>
      <c r="G30" s="68"/>
      <c r="H30" s="68"/>
      <c r="I30" s="330" t="s">
        <v>271</v>
      </c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68" t="s">
        <v>203</v>
      </c>
      <c r="CO30" s="68"/>
      <c r="CP30" s="68"/>
      <c r="CQ30" s="68"/>
      <c r="CR30" s="68"/>
      <c r="CS30" s="68"/>
      <c r="CT30" s="68"/>
      <c r="CU30" s="68"/>
      <c r="CV30" s="68" t="s">
        <v>36</v>
      </c>
      <c r="CW30" s="68"/>
      <c r="CX30" s="68"/>
      <c r="CY30" s="68"/>
      <c r="CZ30" s="68"/>
      <c r="DA30" s="68"/>
      <c r="DB30" s="68"/>
      <c r="DC30" s="68"/>
      <c r="DD30" s="68"/>
      <c r="DE30" s="68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D30" s="310"/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0"/>
      <c r="FD30" s="310"/>
      <c r="FE30" s="314"/>
    </row>
    <row r="31" spans="1:161" ht="12.75">
      <c r="A31" s="335" t="s">
        <v>204</v>
      </c>
      <c r="B31" s="68"/>
      <c r="C31" s="68"/>
      <c r="D31" s="68"/>
      <c r="E31" s="68"/>
      <c r="F31" s="68"/>
      <c r="G31" s="68"/>
      <c r="H31" s="68"/>
      <c r="I31" s="167" t="s">
        <v>205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8" t="s">
        <v>206</v>
      </c>
      <c r="CO31" s="68"/>
      <c r="CP31" s="68"/>
      <c r="CQ31" s="68"/>
      <c r="CR31" s="68"/>
      <c r="CS31" s="68"/>
      <c r="CT31" s="68"/>
      <c r="CU31" s="68"/>
      <c r="CV31" s="68" t="s">
        <v>36</v>
      </c>
      <c r="CW31" s="68"/>
      <c r="CX31" s="68"/>
      <c r="CY31" s="68"/>
      <c r="CZ31" s="68"/>
      <c r="DA31" s="68"/>
      <c r="DB31" s="68"/>
      <c r="DC31" s="68"/>
      <c r="DD31" s="68"/>
      <c r="DE31" s="68"/>
      <c r="DF31" s="310">
        <f>DF33+DF34</f>
        <v>203913</v>
      </c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>
        <f>DS33+DS34</f>
        <v>188240</v>
      </c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>
        <f>EF33+EF34</f>
        <v>188240</v>
      </c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>
        <f>ES33+ES34</f>
        <v>0</v>
      </c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4"/>
    </row>
    <row r="32" spans="1:161" ht="12.75">
      <c r="A32" s="335"/>
      <c r="B32" s="68"/>
      <c r="C32" s="68"/>
      <c r="D32" s="68"/>
      <c r="E32" s="68"/>
      <c r="F32" s="68"/>
      <c r="G32" s="68"/>
      <c r="H32" s="68"/>
      <c r="I32" s="347" t="s">
        <v>42</v>
      </c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  <c r="ES32" s="310"/>
      <c r="ET32" s="310"/>
      <c r="EU32" s="310"/>
      <c r="EV32" s="310"/>
      <c r="EW32" s="310"/>
      <c r="EX32" s="310"/>
      <c r="EY32" s="310"/>
      <c r="EZ32" s="310"/>
      <c r="FA32" s="310"/>
      <c r="FB32" s="310"/>
      <c r="FC32" s="310"/>
      <c r="FD32" s="310"/>
      <c r="FE32" s="314"/>
    </row>
    <row r="33" spans="1:161" ht="12.75">
      <c r="A33" s="335" t="s">
        <v>207</v>
      </c>
      <c r="B33" s="68"/>
      <c r="C33" s="68"/>
      <c r="D33" s="68"/>
      <c r="E33" s="68"/>
      <c r="F33" s="68"/>
      <c r="G33" s="68"/>
      <c r="H33" s="68"/>
      <c r="I33" s="330" t="s">
        <v>275</v>
      </c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68" t="s">
        <v>208</v>
      </c>
      <c r="CO33" s="68"/>
      <c r="CP33" s="68"/>
      <c r="CQ33" s="68"/>
      <c r="CR33" s="68"/>
      <c r="CS33" s="68"/>
      <c r="CT33" s="68"/>
      <c r="CU33" s="68"/>
      <c r="CV33" s="68" t="s">
        <v>36</v>
      </c>
      <c r="CW33" s="68"/>
      <c r="CX33" s="68"/>
      <c r="CY33" s="68"/>
      <c r="CZ33" s="68"/>
      <c r="DA33" s="68"/>
      <c r="DB33" s="68"/>
      <c r="DC33" s="68"/>
      <c r="DD33" s="68"/>
      <c r="DE33" s="68"/>
      <c r="DF33" s="310">
        <v>203913</v>
      </c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>
        <v>188240</v>
      </c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0"/>
      <c r="EF33" s="310">
        <v>188240</v>
      </c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4"/>
    </row>
    <row r="34" spans="1:161" ht="13.5" thickBot="1">
      <c r="A34" s="348" t="s">
        <v>209</v>
      </c>
      <c r="B34" s="126"/>
      <c r="C34" s="126"/>
      <c r="D34" s="126"/>
      <c r="E34" s="126"/>
      <c r="F34" s="126"/>
      <c r="G34" s="126"/>
      <c r="H34" s="126"/>
      <c r="I34" s="328" t="s">
        <v>210</v>
      </c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126" t="s">
        <v>211</v>
      </c>
      <c r="CO34" s="126"/>
      <c r="CP34" s="126"/>
      <c r="CQ34" s="126"/>
      <c r="CR34" s="126"/>
      <c r="CS34" s="126"/>
      <c r="CT34" s="126"/>
      <c r="CU34" s="126"/>
      <c r="CV34" s="126" t="s">
        <v>36</v>
      </c>
      <c r="CW34" s="126"/>
      <c r="CX34" s="126"/>
      <c r="CY34" s="126"/>
      <c r="CZ34" s="126"/>
      <c r="DA34" s="126"/>
      <c r="DB34" s="126"/>
      <c r="DC34" s="126"/>
      <c r="DD34" s="126"/>
      <c r="DE34" s="126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5"/>
      <c r="EL34" s="315"/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6"/>
    </row>
    <row r="35" spans="1:161" ht="39" customHeight="1">
      <c r="A35" s="339" t="s">
        <v>10</v>
      </c>
      <c r="B35" s="340"/>
      <c r="C35" s="340"/>
      <c r="D35" s="340"/>
      <c r="E35" s="340"/>
      <c r="F35" s="340"/>
      <c r="G35" s="340"/>
      <c r="H35" s="341"/>
      <c r="I35" s="325" t="s">
        <v>273</v>
      </c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7" t="s">
        <v>212</v>
      </c>
      <c r="CO35" s="327"/>
      <c r="CP35" s="327"/>
      <c r="CQ35" s="327"/>
      <c r="CR35" s="327"/>
      <c r="CS35" s="327"/>
      <c r="CT35" s="327"/>
      <c r="CU35" s="327"/>
      <c r="CV35" s="327" t="s">
        <v>36</v>
      </c>
      <c r="CW35" s="327"/>
      <c r="CX35" s="327"/>
      <c r="CY35" s="327"/>
      <c r="CZ35" s="327"/>
      <c r="DA35" s="327"/>
      <c r="DB35" s="327"/>
      <c r="DC35" s="327"/>
      <c r="DD35" s="327"/>
      <c r="DE35" s="327"/>
      <c r="DF35" s="323">
        <f>DF36</f>
        <v>4653171.79</v>
      </c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>
        <f>DS36+DS38+DS39</f>
        <v>3208140</v>
      </c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/>
      <c r="EF35" s="323">
        <f>EF36+EF38+EF39</f>
        <v>3069965</v>
      </c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>
        <f>ES36+ES38+ES39</f>
        <v>0</v>
      </c>
      <c r="ET35" s="323"/>
      <c r="EU35" s="323"/>
      <c r="EV35" s="323"/>
      <c r="EW35" s="323"/>
      <c r="EX35" s="323"/>
      <c r="EY35" s="323"/>
      <c r="EZ35" s="323"/>
      <c r="FA35" s="323"/>
      <c r="FB35" s="323"/>
      <c r="FC35" s="323"/>
      <c r="FD35" s="323"/>
      <c r="FE35" s="324"/>
    </row>
    <row r="36" spans="1:161" ht="9.9499999999999993" customHeight="1">
      <c r="A36" s="342"/>
      <c r="B36" s="246"/>
      <c r="C36" s="246"/>
      <c r="D36" s="246"/>
      <c r="E36" s="246"/>
      <c r="F36" s="246"/>
      <c r="G36" s="246"/>
      <c r="H36" s="247"/>
      <c r="I36" s="317" t="s">
        <v>213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9"/>
      <c r="CN36" s="68" t="s">
        <v>214</v>
      </c>
      <c r="CO36" s="68"/>
      <c r="CP36" s="68"/>
      <c r="CQ36" s="68"/>
      <c r="CR36" s="68"/>
      <c r="CS36" s="68"/>
      <c r="CT36" s="68"/>
      <c r="CU36" s="68"/>
      <c r="CV36" s="68" t="s">
        <v>36</v>
      </c>
      <c r="CW36" s="68"/>
      <c r="CX36" s="68"/>
      <c r="CY36" s="68"/>
      <c r="CZ36" s="68"/>
      <c r="DA36" s="68"/>
      <c r="DB36" s="68"/>
      <c r="DC36" s="68"/>
      <c r="DD36" s="68"/>
      <c r="DE36" s="68"/>
      <c r="DF36" s="310">
        <f>DF14+DF18+DF33+DF26</f>
        <v>4653171.79</v>
      </c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0"/>
      <c r="EN36" s="310"/>
      <c r="EO36" s="310"/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310"/>
      <c r="FD36" s="310"/>
      <c r="FE36" s="314"/>
    </row>
    <row r="37" spans="1:161" ht="12" customHeight="1">
      <c r="A37" s="342"/>
      <c r="B37" s="246"/>
      <c r="C37" s="246"/>
      <c r="D37" s="246"/>
      <c r="E37" s="246"/>
      <c r="F37" s="246"/>
      <c r="G37" s="246"/>
      <c r="H37" s="247"/>
      <c r="I37" s="320" t="s">
        <v>277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310"/>
      <c r="DG37" s="310"/>
      <c r="DH37" s="310"/>
      <c r="DI37" s="310"/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0"/>
      <c r="DV37" s="310"/>
      <c r="DW37" s="310"/>
      <c r="DX37" s="310"/>
      <c r="DY37" s="310"/>
      <c r="DZ37" s="310"/>
      <c r="EA37" s="310"/>
      <c r="EB37" s="310"/>
      <c r="EC37" s="310"/>
      <c r="ED37" s="310"/>
      <c r="EE37" s="310"/>
      <c r="EF37" s="310"/>
      <c r="EG37" s="310"/>
      <c r="EH37" s="310"/>
      <c r="EI37" s="310"/>
      <c r="EJ37" s="310"/>
      <c r="EK37" s="310"/>
      <c r="EL37" s="310"/>
      <c r="EM37" s="310"/>
      <c r="EN37" s="310"/>
      <c r="EO37" s="310"/>
      <c r="EP37" s="310"/>
      <c r="EQ37" s="310"/>
      <c r="ER37" s="310"/>
      <c r="ES37" s="310"/>
      <c r="ET37" s="310"/>
      <c r="EU37" s="310"/>
      <c r="EV37" s="310"/>
      <c r="EW37" s="310"/>
      <c r="EX37" s="310"/>
      <c r="EY37" s="310"/>
      <c r="EZ37" s="310"/>
      <c r="FA37" s="310"/>
      <c r="FB37" s="310"/>
      <c r="FC37" s="310"/>
      <c r="FD37" s="310"/>
      <c r="FE37" s="314"/>
    </row>
    <row r="38" spans="1:161" ht="12" customHeight="1">
      <c r="A38" s="342"/>
      <c r="B38" s="246"/>
      <c r="C38" s="246"/>
      <c r="D38" s="246"/>
      <c r="E38" s="246"/>
      <c r="F38" s="246"/>
      <c r="G38" s="246"/>
      <c r="H38" s="247"/>
      <c r="I38" s="320" t="s">
        <v>278</v>
      </c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68" t="s">
        <v>279</v>
      </c>
      <c r="CO38" s="68"/>
      <c r="CP38" s="68"/>
      <c r="CQ38" s="68"/>
      <c r="CR38" s="68"/>
      <c r="CS38" s="68"/>
      <c r="CT38" s="68"/>
      <c r="CU38" s="68"/>
      <c r="CV38" s="68" t="s">
        <v>36</v>
      </c>
      <c r="CW38" s="68"/>
      <c r="CX38" s="68"/>
      <c r="CY38" s="68"/>
      <c r="CZ38" s="68"/>
      <c r="DA38" s="68"/>
      <c r="DB38" s="68"/>
      <c r="DC38" s="68"/>
      <c r="DD38" s="68"/>
      <c r="DE38" s="68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>
        <f>DS14+DS18+DS33</f>
        <v>3208140</v>
      </c>
      <c r="DT38" s="310"/>
      <c r="DU38" s="310"/>
      <c r="DV38" s="310"/>
      <c r="DW38" s="310"/>
      <c r="DX38" s="310"/>
      <c r="DY38" s="310"/>
      <c r="DZ38" s="310"/>
      <c r="EA38" s="310"/>
      <c r="EB38" s="310"/>
      <c r="EC38" s="310"/>
      <c r="ED38" s="310"/>
      <c r="EE38" s="310"/>
      <c r="EF38" s="310"/>
      <c r="EG38" s="310"/>
      <c r="EH38" s="310"/>
      <c r="EI38" s="310"/>
      <c r="EJ38" s="310"/>
      <c r="EK38" s="310"/>
      <c r="EL38" s="310"/>
      <c r="EM38" s="310"/>
      <c r="EN38" s="310"/>
      <c r="EO38" s="310"/>
      <c r="EP38" s="310"/>
      <c r="EQ38" s="310"/>
      <c r="ER38" s="310"/>
      <c r="ES38" s="310"/>
      <c r="ET38" s="310"/>
      <c r="EU38" s="310"/>
      <c r="EV38" s="310"/>
      <c r="EW38" s="310"/>
      <c r="EX38" s="310"/>
      <c r="EY38" s="310"/>
      <c r="EZ38" s="310"/>
      <c r="FA38" s="310"/>
      <c r="FB38" s="310"/>
      <c r="FC38" s="310"/>
      <c r="FD38" s="310"/>
      <c r="FE38" s="314"/>
    </row>
    <row r="39" spans="1:161" ht="12" customHeight="1" thickBot="1">
      <c r="A39" s="343"/>
      <c r="B39" s="344"/>
      <c r="C39" s="344"/>
      <c r="D39" s="344"/>
      <c r="E39" s="344"/>
      <c r="F39" s="344"/>
      <c r="G39" s="344"/>
      <c r="H39" s="345"/>
      <c r="I39" s="337" t="s">
        <v>496</v>
      </c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126" t="s">
        <v>280</v>
      </c>
      <c r="CO39" s="126"/>
      <c r="CP39" s="126"/>
      <c r="CQ39" s="126"/>
      <c r="CR39" s="126"/>
      <c r="CS39" s="126"/>
      <c r="CT39" s="126"/>
      <c r="CU39" s="126"/>
      <c r="CV39" s="126" t="s">
        <v>36</v>
      </c>
      <c r="CW39" s="126"/>
      <c r="CX39" s="126"/>
      <c r="CY39" s="126"/>
      <c r="CZ39" s="126"/>
      <c r="DA39" s="126"/>
      <c r="DB39" s="126"/>
      <c r="DC39" s="126"/>
      <c r="DD39" s="126"/>
      <c r="DE39" s="126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>
        <f>EF14+EF18+EF33</f>
        <v>3069965</v>
      </c>
      <c r="EG39" s="315"/>
      <c r="EH39" s="315"/>
      <c r="EI39" s="315"/>
      <c r="EJ39" s="315"/>
      <c r="EK39" s="315"/>
      <c r="EL39" s="315"/>
      <c r="EM39" s="315"/>
      <c r="EN39" s="315"/>
      <c r="EO39" s="315"/>
      <c r="EP39" s="315"/>
      <c r="EQ39" s="315"/>
      <c r="ER39" s="315"/>
      <c r="ES39" s="315"/>
      <c r="ET39" s="315"/>
      <c r="EU39" s="315"/>
      <c r="EV39" s="315"/>
      <c r="EW39" s="315"/>
      <c r="EX39" s="315"/>
      <c r="EY39" s="315"/>
      <c r="EZ39" s="315"/>
      <c r="FA39" s="315"/>
      <c r="FB39" s="315"/>
      <c r="FC39" s="315"/>
      <c r="FD39" s="315"/>
      <c r="FE39" s="316"/>
    </row>
    <row r="40" spans="1:161" ht="24" customHeight="1">
      <c r="A40" s="342" t="s">
        <v>11</v>
      </c>
      <c r="B40" s="246"/>
      <c r="C40" s="246"/>
      <c r="D40" s="246"/>
      <c r="E40" s="246"/>
      <c r="F40" s="246"/>
      <c r="G40" s="246"/>
      <c r="H40" s="247"/>
      <c r="I40" s="321" t="s">
        <v>215</v>
      </c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226" t="s">
        <v>216</v>
      </c>
      <c r="CO40" s="226"/>
      <c r="CP40" s="226"/>
      <c r="CQ40" s="226"/>
      <c r="CR40" s="226"/>
      <c r="CS40" s="226"/>
      <c r="CT40" s="226"/>
      <c r="CU40" s="226"/>
      <c r="CV40" s="226" t="s">
        <v>36</v>
      </c>
      <c r="CW40" s="226"/>
      <c r="CX40" s="226"/>
      <c r="CY40" s="226"/>
      <c r="CZ40" s="226"/>
      <c r="DA40" s="226"/>
      <c r="DB40" s="226"/>
      <c r="DC40" s="226"/>
      <c r="DD40" s="226"/>
      <c r="DE40" s="226"/>
      <c r="DF40" s="308">
        <f>DF41+DF43+DF44</f>
        <v>0</v>
      </c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>
        <f>DS41+DS43+DS44</f>
        <v>0</v>
      </c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>
        <f>EF41+EF43+EF44</f>
        <v>0</v>
      </c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>
        <f>ES41+ES43+ES44</f>
        <v>0</v>
      </c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9"/>
    </row>
    <row r="41" spans="1:161" ht="9.9499999999999993" customHeight="1">
      <c r="A41" s="342"/>
      <c r="B41" s="246"/>
      <c r="C41" s="246"/>
      <c r="D41" s="246"/>
      <c r="E41" s="246"/>
      <c r="F41" s="246"/>
      <c r="G41" s="246"/>
      <c r="H41" s="247"/>
      <c r="I41" s="317" t="s">
        <v>213</v>
      </c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9"/>
      <c r="CN41" s="68" t="s">
        <v>217</v>
      </c>
      <c r="CO41" s="68"/>
      <c r="CP41" s="68"/>
      <c r="CQ41" s="68"/>
      <c r="CR41" s="68"/>
      <c r="CS41" s="68"/>
      <c r="CT41" s="68"/>
      <c r="CU41" s="68"/>
      <c r="CV41" s="68" t="s">
        <v>36</v>
      </c>
      <c r="CW41" s="68"/>
      <c r="CX41" s="68"/>
      <c r="CY41" s="68"/>
      <c r="CZ41" s="68"/>
      <c r="DA41" s="68"/>
      <c r="DB41" s="68"/>
      <c r="DC41" s="68"/>
      <c r="DD41" s="68"/>
      <c r="DE41" s="68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0"/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310"/>
      <c r="FD41" s="310"/>
      <c r="FE41" s="314"/>
    </row>
    <row r="42" spans="1:161" ht="12" customHeight="1">
      <c r="A42" s="342"/>
      <c r="B42" s="246"/>
      <c r="C42" s="246"/>
      <c r="D42" s="246"/>
      <c r="E42" s="246"/>
      <c r="F42" s="246"/>
      <c r="G42" s="246"/>
      <c r="H42" s="247"/>
      <c r="I42" s="320" t="s">
        <v>277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0"/>
      <c r="EP42" s="310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310"/>
      <c r="FD42" s="310"/>
      <c r="FE42" s="314"/>
    </row>
    <row r="43" spans="1:161" ht="12.75" customHeight="1">
      <c r="A43" s="342"/>
      <c r="B43" s="246"/>
      <c r="C43" s="246"/>
      <c r="D43" s="246"/>
      <c r="E43" s="246"/>
      <c r="F43" s="246"/>
      <c r="G43" s="246"/>
      <c r="H43" s="247"/>
      <c r="I43" s="320" t="s">
        <v>278</v>
      </c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68" t="s">
        <v>281</v>
      </c>
      <c r="CO43" s="68"/>
      <c r="CP43" s="68"/>
      <c r="CQ43" s="68"/>
      <c r="CR43" s="68"/>
      <c r="CS43" s="68"/>
      <c r="CT43" s="68"/>
      <c r="CU43" s="68"/>
      <c r="CV43" s="68" t="s">
        <v>36</v>
      </c>
      <c r="CW43" s="68"/>
      <c r="CX43" s="68"/>
      <c r="CY43" s="68"/>
      <c r="CZ43" s="68"/>
      <c r="DA43" s="68"/>
      <c r="DB43" s="68"/>
      <c r="DC43" s="68"/>
      <c r="DD43" s="68"/>
      <c r="DE43" s="68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10"/>
      <c r="DZ43" s="310"/>
      <c r="EA43" s="310"/>
      <c r="EB43" s="310"/>
      <c r="EC43" s="310"/>
      <c r="ED43" s="310"/>
      <c r="EE43" s="310"/>
      <c r="EF43" s="310"/>
      <c r="EG43" s="310"/>
      <c r="EH43" s="310"/>
      <c r="EI43" s="310"/>
      <c r="EJ43" s="310"/>
      <c r="EK43" s="310"/>
      <c r="EL43" s="310"/>
      <c r="EM43" s="310"/>
      <c r="EN43" s="310"/>
      <c r="EO43" s="310"/>
      <c r="EP43" s="310"/>
      <c r="EQ43" s="310"/>
      <c r="ER43" s="310"/>
      <c r="ES43" s="310"/>
      <c r="ET43" s="310"/>
      <c r="EU43" s="310"/>
      <c r="EV43" s="310"/>
      <c r="EW43" s="310"/>
      <c r="EX43" s="310"/>
      <c r="EY43" s="310"/>
      <c r="EZ43" s="310"/>
      <c r="FA43" s="310"/>
      <c r="FB43" s="310"/>
      <c r="FC43" s="310"/>
      <c r="FD43" s="310"/>
      <c r="FE43" s="314"/>
    </row>
    <row r="44" spans="1:161" ht="12.75" customHeight="1" thickBot="1">
      <c r="A44" s="343"/>
      <c r="B44" s="344"/>
      <c r="C44" s="344"/>
      <c r="D44" s="344"/>
      <c r="E44" s="344"/>
      <c r="F44" s="344"/>
      <c r="G44" s="344"/>
      <c r="H44" s="345"/>
      <c r="I44" s="337" t="s">
        <v>496</v>
      </c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126" t="s">
        <v>282</v>
      </c>
      <c r="CO44" s="126"/>
      <c r="CP44" s="126"/>
      <c r="CQ44" s="126"/>
      <c r="CR44" s="126"/>
      <c r="CS44" s="126"/>
      <c r="CT44" s="126"/>
      <c r="CU44" s="126"/>
      <c r="CV44" s="126" t="s">
        <v>36</v>
      </c>
      <c r="CW44" s="126"/>
      <c r="CX44" s="126"/>
      <c r="CY44" s="126"/>
      <c r="CZ44" s="126"/>
      <c r="DA44" s="126"/>
      <c r="DB44" s="126"/>
      <c r="DC44" s="126"/>
      <c r="DD44" s="126"/>
      <c r="DE44" s="126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6"/>
    </row>
    <row r="45" spans="1:16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</row>
    <row r="46" spans="1:161" ht="12.75">
      <c r="A46" s="6"/>
      <c r="B46" s="6"/>
      <c r="C46" s="6"/>
      <c r="D46" s="6"/>
      <c r="E46" s="6"/>
      <c r="F46" s="6"/>
      <c r="G46" s="6"/>
      <c r="H46" s="6"/>
      <c r="I46" s="6" t="s">
        <v>218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</row>
    <row r="47" spans="1:161" ht="12.75">
      <c r="A47" s="6"/>
      <c r="B47" s="6"/>
      <c r="C47" s="6"/>
      <c r="D47" s="6"/>
      <c r="E47" s="6"/>
      <c r="F47" s="6"/>
      <c r="G47" s="6"/>
      <c r="H47" s="6"/>
      <c r="I47" s="6" t="s">
        <v>219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6"/>
      <c r="BJ47" s="6"/>
      <c r="BK47" s="274" t="s">
        <v>283</v>
      </c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10"/>
      <c r="CN47" s="10"/>
      <c r="CO47" s="10"/>
      <c r="CP47" s="10"/>
      <c r="CQ47" s="10"/>
      <c r="CR47" s="10"/>
      <c r="CS47" s="6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6"/>
      <c r="DO47" s="6"/>
      <c r="DP47" s="6"/>
      <c r="DQ47" s="6"/>
      <c r="DR47" s="6"/>
      <c r="DS47" s="6"/>
      <c r="DT47" s="6"/>
      <c r="DU47" s="6"/>
      <c r="DV47" s="6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6"/>
      <c r="FC47" s="6"/>
      <c r="FD47" s="6"/>
      <c r="FE47" s="6"/>
    </row>
    <row r="48" spans="1:161" s="3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6"/>
      <c r="BJ48" s="6"/>
      <c r="BK48" s="302" t="s">
        <v>220</v>
      </c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11"/>
      <c r="CN48" s="11"/>
      <c r="CO48" s="11"/>
      <c r="CP48" s="11"/>
      <c r="CQ48" s="11"/>
      <c r="CR48" s="11"/>
      <c r="CS48" s="6"/>
      <c r="CT48" s="302" t="s">
        <v>19</v>
      </c>
      <c r="CU48" s="302"/>
      <c r="CV48" s="302"/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302"/>
      <c r="DI48" s="302"/>
      <c r="DJ48" s="302"/>
      <c r="DK48" s="302"/>
      <c r="DL48" s="302"/>
      <c r="DM48" s="302"/>
      <c r="DN48" s="6"/>
      <c r="DO48" s="6"/>
      <c r="DP48" s="6"/>
      <c r="DQ48" s="6"/>
      <c r="DR48" s="6"/>
      <c r="DS48" s="6"/>
      <c r="DT48" s="6"/>
      <c r="DU48" s="6"/>
      <c r="DV48" s="6"/>
      <c r="DW48" s="302" t="s">
        <v>20</v>
      </c>
      <c r="DX48" s="302"/>
      <c r="DY48" s="302"/>
      <c r="DZ48" s="302"/>
      <c r="EA48" s="302"/>
      <c r="EB48" s="302"/>
      <c r="EC48" s="302"/>
      <c r="ED48" s="302"/>
      <c r="EE48" s="302"/>
      <c r="EF48" s="302"/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2"/>
      <c r="ER48" s="302"/>
      <c r="ES48" s="302"/>
      <c r="ET48" s="302"/>
      <c r="EU48" s="302"/>
      <c r="EV48" s="302"/>
      <c r="EW48" s="302"/>
      <c r="EX48" s="302"/>
      <c r="EY48" s="302"/>
      <c r="EZ48" s="302"/>
      <c r="FA48" s="302"/>
      <c r="FB48" s="6"/>
      <c r="FC48" s="6"/>
      <c r="FD48" s="6"/>
      <c r="FE48" s="6"/>
    </row>
    <row r="49" spans="1:161" s="3" customFormat="1" ht="22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6"/>
      <c r="BJ49" s="6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6"/>
      <c r="BX49" s="6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</row>
    <row r="50" spans="1:161" ht="22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6"/>
      <c r="BF50" s="6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6"/>
      <c r="BZ50" s="6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3" customFormat="1" ht="27.75" customHeight="1">
      <c r="A51" s="6"/>
      <c r="B51" s="6"/>
      <c r="C51" s="6"/>
      <c r="D51" s="6"/>
      <c r="E51" s="6"/>
      <c r="F51" s="6"/>
      <c r="G51" s="6"/>
      <c r="H51" s="6"/>
      <c r="I51" s="6"/>
      <c r="J51" s="6" t="s">
        <v>221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301" t="s">
        <v>497</v>
      </c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1"/>
      <c r="CG51" s="31"/>
      <c r="CH51" s="31"/>
      <c r="CI51" s="31"/>
      <c r="CJ51" s="252" t="s">
        <v>498</v>
      </c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6"/>
      <c r="DS51" s="6"/>
      <c r="DT51" s="6"/>
      <c r="DU51" s="6"/>
      <c r="DV51" s="6"/>
      <c r="DW51" s="274" t="s">
        <v>499</v>
      </c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6"/>
      <c r="FC51" s="6"/>
      <c r="FD51" s="6"/>
      <c r="FE51" s="6"/>
    </row>
    <row r="52" spans="1:161" s="3" customFormat="1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302" t="s">
        <v>220</v>
      </c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19"/>
      <c r="CG52" s="19"/>
      <c r="CH52" s="19"/>
      <c r="CI52" s="19"/>
      <c r="CJ52" s="302" t="s">
        <v>222</v>
      </c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  <c r="CZ52" s="302"/>
      <c r="DA52" s="302"/>
      <c r="DB52" s="302"/>
      <c r="DC52" s="302"/>
      <c r="DD52" s="302"/>
      <c r="DE52" s="302"/>
      <c r="DF52" s="302"/>
      <c r="DG52" s="302"/>
      <c r="DH52" s="302"/>
      <c r="DI52" s="302"/>
      <c r="DJ52" s="302"/>
      <c r="DK52" s="302"/>
      <c r="DL52" s="302"/>
      <c r="DM52" s="302"/>
      <c r="DN52" s="302"/>
      <c r="DO52" s="302"/>
      <c r="DP52" s="302"/>
      <c r="DQ52" s="302"/>
      <c r="DR52" s="6"/>
      <c r="DS52" s="6"/>
      <c r="DT52" s="6"/>
      <c r="DU52" s="6"/>
      <c r="DV52" s="6"/>
      <c r="DW52" s="302" t="s">
        <v>223</v>
      </c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2"/>
      <c r="EN52" s="302"/>
      <c r="EO52" s="302"/>
      <c r="EP52" s="302"/>
      <c r="EQ52" s="302"/>
      <c r="ER52" s="302"/>
      <c r="ES52" s="302"/>
      <c r="ET52" s="302"/>
      <c r="EU52" s="302"/>
      <c r="EV52" s="302"/>
      <c r="EW52" s="302"/>
      <c r="EX52" s="302"/>
      <c r="EY52" s="302"/>
      <c r="EZ52" s="302"/>
      <c r="FA52" s="302"/>
      <c r="FB52" s="6"/>
      <c r="FC52" s="6"/>
      <c r="FD52" s="6"/>
      <c r="FE52" s="6"/>
    </row>
    <row r="53" spans="1:161" ht="12.75">
      <c r="A53" s="6"/>
      <c r="B53" s="6"/>
      <c r="C53" s="6"/>
      <c r="D53" s="6"/>
      <c r="E53" s="6"/>
      <c r="F53" s="6"/>
      <c r="G53" s="6"/>
      <c r="H53" s="6"/>
      <c r="I53" s="276" t="s">
        <v>21</v>
      </c>
      <c r="J53" s="276"/>
      <c r="K53" s="252" t="s">
        <v>503</v>
      </c>
      <c r="L53" s="252"/>
      <c r="M53" s="252"/>
      <c r="N53" s="277" t="s">
        <v>21</v>
      </c>
      <c r="O53" s="277"/>
      <c r="P53" s="6"/>
      <c r="Q53" s="252" t="s">
        <v>502</v>
      </c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76">
        <v>20</v>
      </c>
      <c r="AG53" s="276"/>
      <c r="AH53" s="276"/>
      <c r="AI53" s="278" t="s">
        <v>237</v>
      </c>
      <c r="AJ53" s="278"/>
      <c r="AK53" s="278"/>
      <c r="AL53" s="6" t="s">
        <v>3</v>
      </c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</row>
    <row r="54" spans="1:161" ht="13.5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ht="3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ht="12.75">
      <c r="A56" s="22" t="s">
        <v>224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23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1" ht="12.95" customHeight="1">
      <c r="A57" s="311" t="s">
        <v>375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3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</row>
    <row r="58" spans="1:161" s="3" customFormat="1" ht="12.75">
      <c r="A58" s="306" t="s">
        <v>225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7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</row>
    <row r="59" spans="1:161" s="3" customFormat="1" ht="6" customHeight="1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5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1" ht="33.6" customHeight="1">
      <c r="A60" s="30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6"/>
      <c r="AA60" s="6"/>
      <c r="AB60" s="6"/>
      <c r="AC60" s="6"/>
      <c r="AD60" s="6"/>
      <c r="AE60" s="6"/>
      <c r="AF60" s="6"/>
      <c r="AG60" s="6"/>
      <c r="AH60" s="274" t="s">
        <v>376</v>
      </c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305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</row>
    <row r="61" spans="1:161" s="3" customFormat="1" ht="12.75">
      <c r="A61" s="306" t="s">
        <v>19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6"/>
      <c r="AA61" s="6"/>
      <c r="AB61" s="6"/>
      <c r="AC61" s="6"/>
      <c r="AD61" s="6"/>
      <c r="AE61" s="6"/>
      <c r="AF61" s="6"/>
      <c r="AG61" s="6"/>
      <c r="AH61" s="302" t="s">
        <v>20</v>
      </c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7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</row>
    <row r="62" spans="1:161" ht="12.75">
      <c r="A62" s="2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23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</row>
    <row r="63" spans="1:161" ht="12.75">
      <c r="A63" s="303" t="s">
        <v>21</v>
      </c>
      <c r="B63" s="276"/>
      <c r="C63" s="252" t="s">
        <v>503</v>
      </c>
      <c r="D63" s="252"/>
      <c r="E63" s="252"/>
      <c r="F63" s="277" t="s">
        <v>21</v>
      </c>
      <c r="G63" s="277"/>
      <c r="H63" s="6"/>
      <c r="I63" s="252" t="s">
        <v>502</v>
      </c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76">
        <v>20</v>
      </c>
      <c r="Y63" s="276"/>
      <c r="Z63" s="276"/>
      <c r="AA63" s="278" t="s">
        <v>237</v>
      </c>
      <c r="AB63" s="278"/>
      <c r="AC63" s="278"/>
      <c r="AD63" s="6" t="s">
        <v>3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23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pans="1:161" ht="3" customHeight="1" thickBo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8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</row>
    <row r="65" spans="1:16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</row>
    <row r="66" spans="1:161" ht="3" customHeight="1"/>
  </sheetData>
  <mergeCells count="313"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CN10:CU11"/>
    <mergeCell ref="CV10:DE11"/>
    <mergeCell ref="DF10:DR11"/>
    <mergeCell ref="DS10:EE11"/>
    <mergeCell ref="EF10:ER11"/>
    <mergeCell ref="ES10:FE11"/>
    <mergeCell ref="I13:CM13"/>
    <mergeCell ref="A12:H13"/>
    <mergeCell ref="CN12:CU13"/>
    <mergeCell ref="CV12:DE13"/>
    <mergeCell ref="DF12:DR13"/>
    <mergeCell ref="DS12:EE13"/>
    <mergeCell ref="I10:CM10"/>
    <mergeCell ref="A10:H11"/>
    <mergeCell ref="I11:CM11"/>
    <mergeCell ref="EF12:ER13"/>
    <mergeCell ref="ES12:FE13"/>
    <mergeCell ref="I12:CM12"/>
    <mergeCell ref="B1:FD1"/>
    <mergeCell ref="A6:H6"/>
    <mergeCell ref="I6:CM6"/>
    <mergeCell ref="CN6:CU6"/>
    <mergeCell ref="CV6:DE6"/>
    <mergeCell ref="DF6:DR6"/>
    <mergeCell ref="DS6:EE6"/>
    <mergeCell ref="EF6:ER6"/>
    <mergeCell ref="I5:CM5"/>
    <mergeCell ref="CN5:CU5"/>
    <mergeCell ref="CV5:DE5"/>
    <mergeCell ref="ES6:FE6"/>
    <mergeCell ref="DF5:DR5"/>
    <mergeCell ref="DS5:EE5"/>
    <mergeCell ref="EF5:ER5"/>
    <mergeCell ref="ES5:FE5"/>
    <mergeCell ref="DF4:DR4"/>
    <mergeCell ref="DS4:EE4"/>
    <mergeCell ref="EF4:ER4"/>
    <mergeCell ref="DY3:EA3"/>
    <mergeCell ref="EB3:EE3"/>
    <mergeCell ref="EF3:EK3"/>
    <mergeCell ref="EL3:EN3"/>
    <mergeCell ref="I2:CM4"/>
    <mergeCell ref="DF7:DR7"/>
    <mergeCell ref="DS7:EE7"/>
    <mergeCell ref="EF7:ER7"/>
    <mergeCell ref="ES7:FE7"/>
    <mergeCell ref="A7:H7"/>
    <mergeCell ref="I7:CM7"/>
    <mergeCell ref="CN7:CU7"/>
    <mergeCell ref="CV7:DE7"/>
    <mergeCell ref="A2:H4"/>
    <mergeCell ref="A5:H5"/>
    <mergeCell ref="CN2:CU4"/>
    <mergeCell ref="CV2:DE4"/>
    <mergeCell ref="DF2:FE2"/>
    <mergeCell ref="DF3:DK3"/>
    <mergeCell ref="DL3:DN3"/>
    <mergeCell ref="DO3:DR3"/>
    <mergeCell ref="DS3:DX3"/>
    <mergeCell ref="EO3:ER3"/>
    <mergeCell ref="ES3:FE4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I16:CM16"/>
    <mergeCell ref="A27:H28"/>
    <mergeCell ref="A16:H17"/>
    <mergeCell ref="A18:H18"/>
    <mergeCell ref="I18:CM18"/>
    <mergeCell ref="I43:CM43"/>
    <mergeCell ref="I44:CM44"/>
    <mergeCell ref="A15:H15"/>
    <mergeCell ref="I15:CM15"/>
    <mergeCell ref="I17:CM17"/>
    <mergeCell ref="A25:H25"/>
    <mergeCell ref="I25:CM25"/>
    <mergeCell ref="A26:H26"/>
    <mergeCell ref="I28:CM28"/>
    <mergeCell ref="A30:H30"/>
    <mergeCell ref="A29:H29"/>
    <mergeCell ref="I29:CM29"/>
    <mergeCell ref="I32:CM32"/>
    <mergeCell ref="A31:H32"/>
    <mergeCell ref="A34:H34"/>
    <mergeCell ref="A33:H33"/>
    <mergeCell ref="A19:H19"/>
    <mergeCell ref="I19:CM19"/>
    <mergeCell ref="A21:H21"/>
    <mergeCell ref="DF15:DR15"/>
    <mergeCell ref="DS15:EE15"/>
    <mergeCell ref="EF15:ER15"/>
    <mergeCell ref="ES15:FE15"/>
    <mergeCell ref="I38:CM38"/>
    <mergeCell ref="I39:CM39"/>
    <mergeCell ref="I42:CM42"/>
    <mergeCell ref="A35:H39"/>
    <mergeCell ref="A40:H44"/>
    <mergeCell ref="DS18:EE18"/>
    <mergeCell ref="EF18:ER18"/>
    <mergeCell ref="ES18:FE18"/>
    <mergeCell ref="CN31:CU32"/>
    <mergeCell ref="CV31:DE32"/>
    <mergeCell ref="DF31:DR32"/>
    <mergeCell ref="DS31:EE32"/>
    <mergeCell ref="EF31:ER32"/>
    <mergeCell ref="ES31:FE32"/>
    <mergeCell ref="EF29:ER29"/>
    <mergeCell ref="ES25:FE25"/>
    <mergeCell ref="DS26:EE26"/>
    <mergeCell ref="EF26:ER26"/>
    <mergeCell ref="ES26:FE26"/>
    <mergeCell ref="DS25:EE25"/>
    <mergeCell ref="CV44:DE44"/>
    <mergeCell ref="DF44:DR44"/>
    <mergeCell ref="DF40:DR40"/>
    <mergeCell ref="CN15:CU15"/>
    <mergeCell ref="CV15:DE15"/>
    <mergeCell ref="DS14:EE14"/>
    <mergeCell ref="EF14:ER14"/>
    <mergeCell ref="ES14:FE14"/>
    <mergeCell ref="A14:H14"/>
    <mergeCell ref="I14:CM14"/>
    <mergeCell ref="CN14:CU14"/>
    <mergeCell ref="CV14:DE14"/>
    <mergeCell ref="CN38:CU38"/>
    <mergeCell ref="CN39:CU39"/>
    <mergeCell ref="CV38:DE38"/>
    <mergeCell ref="DF38:DR38"/>
    <mergeCell ref="DS38:EE38"/>
    <mergeCell ref="DF14:DR14"/>
    <mergeCell ref="ES16:FE17"/>
    <mergeCell ref="CN27:CU28"/>
    <mergeCell ref="CV27:DE28"/>
    <mergeCell ref="DF27:DR28"/>
    <mergeCell ref="DS27:EE28"/>
    <mergeCell ref="EF27:ER28"/>
    <mergeCell ref="DF39:DR39"/>
    <mergeCell ref="DF25:DR25"/>
    <mergeCell ref="CN18:CU18"/>
    <mergeCell ref="CV18:DE18"/>
    <mergeCell ref="DF18:DR18"/>
    <mergeCell ref="CN25:CU25"/>
    <mergeCell ref="CV25:DE25"/>
    <mergeCell ref="DF26:DR26"/>
    <mergeCell ref="CN29:CU29"/>
    <mergeCell ref="CV29:DE29"/>
    <mergeCell ref="DF29:DR29"/>
    <mergeCell ref="CN19:CU19"/>
    <mergeCell ref="CV19:DE19"/>
    <mergeCell ref="DF19:DR19"/>
    <mergeCell ref="ES29:FE29"/>
    <mergeCell ref="ES30:FE30"/>
    <mergeCell ref="I30:CM30"/>
    <mergeCell ref="CN30:CU30"/>
    <mergeCell ref="CV30:DE30"/>
    <mergeCell ref="I31:CM31"/>
    <mergeCell ref="CV16:DE17"/>
    <mergeCell ref="DF16:DR17"/>
    <mergeCell ref="CN41:CU42"/>
    <mergeCell ref="CV41:DE42"/>
    <mergeCell ref="DF41:DR42"/>
    <mergeCell ref="ES27:FE28"/>
    <mergeCell ref="CN16:CU17"/>
    <mergeCell ref="DS29:EE29"/>
    <mergeCell ref="DS16:EE17"/>
    <mergeCell ref="EF16:ER17"/>
    <mergeCell ref="EF25:ER25"/>
    <mergeCell ref="I26:CM26"/>
    <mergeCell ref="CN26:CU26"/>
    <mergeCell ref="CV26:DE26"/>
    <mergeCell ref="I27:CM27"/>
    <mergeCell ref="DS41:EE42"/>
    <mergeCell ref="EF41:ER42"/>
    <mergeCell ref="DF30:DR30"/>
    <mergeCell ref="DS30:EE30"/>
    <mergeCell ref="EF30:ER30"/>
    <mergeCell ref="DF33:DR33"/>
    <mergeCell ref="EF38:ER38"/>
    <mergeCell ref="DS39:EE39"/>
    <mergeCell ref="EF39:ER39"/>
    <mergeCell ref="EF35:ER35"/>
    <mergeCell ref="ES35:FE35"/>
    <mergeCell ref="I35:CM35"/>
    <mergeCell ref="CN35:CU35"/>
    <mergeCell ref="CV35:DE35"/>
    <mergeCell ref="DS35:EE35"/>
    <mergeCell ref="DF35:DR35"/>
    <mergeCell ref="DF34:DR34"/>
    <mergeCell ref="DS34:EE34"/>
    <mergeCell ref="I34:CM34"/>
    <mergeCell ref="CN34:CU34"/>
    <mergeCell ref="CV34:DE34"/>
    <mergeCell ref="DS33:EE33"/>
    <mergeCell ref="EF33:ER33"/>
    <mergeCell ref="ES33:FE33"/>
    <mergeCell ref="I33:CM33"/>
    <mergeCell ref="CN33:CU33"/>
    <mergeCell ref="CV33:DE33"/>
    <mergeCell ref="EF34:ER34"/>
    <mergeCell ref="ES34:FE34"/>
    <mergeCell ref="I41:CM41"/>
    <mergeCell ref="DS40:EE40"/>
    <mergeCell ref="BK48:CL48"/>
    <mergeCell ref="DW52:FA52"/>
    <mergeCell ref="CJ52:DQ52"/>
    <mergeCell ref="CN36:CU37"/>
    <mergeCell ref="CV36:DE37"/>
    <mergeCell ref="I36:CM36"/>
    <mergeCell ref="I37:CM37"/>
    <mergeCell ref="DW47:FA47"/>
    <mergeCell ref="DW48:FA48"/>
    <mergeCell ref="BK47:CL47"/>
    <mergeCell ref="CT48:DM48"/>
    <mergeCell ref="DW51:FA51"/>
    <mergeCell ref="CJ51:DQ51"/>
    <mergeCell ref="DF36:DR37"/>
    <mergeCell ref="EF36:ER37"/>
    <mergeCell ref="ES36:FE37"/>
    <mergeCell ref="I40:CM40"/>
    <mergeCell ref="CN40:CU40"/>
    <mergeCell ref="CV40:DE40"/>
    <mergeCell ref="DF43:DR43"/>
    <mergeCell ref="EF40:ER40"/>
    <mergeCell ref="ES40:FE40"/>
    <mergeCell ref="DS36:EE37"/>
    <mergeCell ref="A57:CM57"/>
    <mergeCell ref="A58:CM58"/>
    <mergeCell ref="I53:J53"/>
    <mergeCell ref="K53:M53"/>
    <mergeCell ref="N53:O53"/>
    <mergeCell ref="Q53:AE53"/>
    <mergeCell ref="AF53:AH53"/>
    <mergeCell ref="AI53:AK53"/>
    <mergeCell ref="ES41:FE42"/>
    <mergeCell ref="DS43:EE43"/>
    <mergeCell ref="EF43:ER43"/>
    <mergeCell ref="ES43:FE43"/>
    <mergeCell ref="DS44:EE44"/>
    <mergeCell ref="EF44:ER44"/>
    <mergeCell ref="ES44:FE44"/>
    <mergeCell ref="ES38:FE38"/>
    <mergeCell ref="ES39:FE39"/>
    <mergeCell ref="CN43:CU43"/>
    <mergeCell ref="CN44:CU44"/>
    <mergeCell ref="CV43:DE43"/>
    <mergeCell ref="CV39:DE39"/>
    <mergeCell ref="Z51:CE51"/>
    <mergeCell ref="Z52:CE52"/>
    <mergeCell ref="X63:Z63"/>
    <mergeCell ref="AA63:AC63"/>
    <mergeCell ref="A63:B63"/>
    <mergeCell ref="C63:E63"/>
    <mergeCell ref="F63:G63"/>
    <mergeCell ref="I63:W63"/>
    <mergeCell ref="A60:Y60"/>
    <mergeCell ref="AH60:CM60"/>
    <mergeCell ref="A61:Y61"/>
    <mergeCell ref="AH61:CM61"/>
  </mergeCells>
  <pageMargins left="0.59055118110236227" right="0.51181102362204722" top="0.78740157480314965" bottom="0.31496062992125984" header="0.19685039370078741" footer="0.19685039370078741"/>
  <pageSetup paperSize="9" scale="8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109"/>
  <sheetViews>
    <sheetView topLeftCell="A85" workbookViewId="0">
      <selection activeCell="A118" sqref="A118"/>
    </sheetView>
  </sheetViews>
  <sheetFormatPr defaultRowHeight="12.75"/>
  <cols>
    <col min="1" max="1" width="66.28515625" customWidth="1"/>
  </cols>
  <sheetData>
    <row r="1" spans="1:5">
      <c r="A1" s="387" t="s">
        <v>377</v>
      </c>
      <c r="B1" s="387"/>
      <c r="C1" s="388" t="s">
        <v>378</v>
      </c>
      <c r="D1" s="38"/>
      <c r="E1" s="37"/>
    </row>
    <row r="2" spans="1:5">
      <c r="A2" s="387"/>
      <c r="B2" s="387"/>
      <c r="C2" s="388"/>
      <c r="D2" s="40" t="s">
        <v>14</v>
      </c>
      <c r="E2" s="39"/>
    </row>
    <row r="3" spans="1:5" ht="15.75">
      <c r="A3" s="389" t="s">
        <v>379</v>
      </c>
      <c r="B3" s="376"/>
      <c r="C3" s="41"/>
      <c r="D3" s="43">
        <f t="shared" ref="D3:E3" si="0">D4+D90</f>
        <v>10202517.5</v>
      </c>
      <c r="E3" s="44">
        <f t="shared" si="0"/>
        <v>6455450</v>
      </c>
    </row>
    <row r="4" spans="1:5" ht="15.75">
      <c r="A4" s="390" t="s">
        <v>380</v>
      </c>
      <c r="B4" s="390"/>
      <c r="C4" s="41">
        <v>200</v>
      </c>
      <c r="D4" s="42">
        <f t="shared" ref="D4:E4" si="1">D5+D20+D79</f>
        <v>8785266.8599999994</v>
      </c>
      <c r="E4" s="42">
        <f t="shared" si="1"/>
        <v>5799550</v>
      </c>
    </row>
    <row r="5" spans="1:5" ht="15.75">
      <c r="A5" s="391" t="s">
        <v>381</v>
      </c>
      <c r="B5" s="391"/>
      <c r="C5" s="45" t="s">
        <v>382</v>
      </c>
      <c r="D5" s="42">
        <f t="shared" ref="D5:E5" si="2">D6+D11+D16</f>
        <v>5098891</v>
      </c>
      <c r="E5" s="42">
        <f t="shared" si="2"/>
        <v>4434700</v>
      </c>
    </row>
    <row r="6" spans="1:5" ht="14.25">
      <c r="A6" s="378" t="s">
        <v>383</v>
      </c>
      <c r="B6" s="378"/>
      <c r="C6" s="46" t="s">
        <v>384</v>
      </c>
      <c r="D6" s="42">
        <f t="shared" ref="D6:E6" si="3">SUM(D7:D10)</f>
        <v>4062200</v>
      </c>
      <c r="E6" s="42">
        <f t="shared" si="3"/>
        <v>3383000</v>
      </c>
    </row>
    <row r="7" spans="1:5" ht="15">
      <c r="A7" s="47"/>
      <c r="B7" s="47"/>
      <c r="C7" s="48"/>
      <c r="D7" s="49">
        <v>3383000</v>
      </c>
      <c r="E7" s="50">
        <f>D7</f>
        <v>3383000</v>
      </c>
    </row>
    <row r="8" spans="1:5" ht="15">
      <c r="A8" s="386" t="s">
        <v>385</v>
      </c>
      <c r="B8" s="386"/>
      <c r="C8" s="48"/>
      <c r="D8" s="51"/>
      <c r="E8" s="52"/>
    </row>
    <row r="9" spans="1:5" ht="15">
      <c r="A9" s="386" t="s">
        <v>386</v>
      </c>
      <c r="B9" s="386"/>
      <c r="C9" s="48"/>
      <c r="D9" s="51">
        <f>28300*12</f>
        <v>339600</v>
      </c>
      <c r="E9" s="52"/>
    </row>
    <row r="10" spans="1:5" ht="15">
      <c r="A10" s="386" t="s">
        <v>387</v>
      </c>
      <c r="B10" s="386"/>
      <c r="C10" s="48"/>
      <c r="D10" s="51">
        <f>28300*12</f>
        <v>339600</v>
      </c>
      <c r="E10" s="52"/>
    </row>
    <row r="11" spans="1:5" ht="14.25">
      <c r="A11" s="382" t="s">
        <v>388</v>
      </c>
      <c r="B11" s="382"/>
      <c r="C11" s="45" t="s">
        <v>389</v>
      </c>
      <c r="D11" s="53">
        <f t="shared" ref="D11:E11" si="4">SUM(D12:D15)</f>
        <v>15025</v>
      </c>
      <c r="E11" s="42">
        <f t="shared" si="4"/>
        <v>30000</v>
      </c>
    </row>
    <row r="12" spans="1:5">
      <c r="A12" s="373" t="s">
        <v>390</v>
      </c>
      <c r="B12" s="373"/>
      <c r="C12" s="41" t="s">
        <v>391</v>
      </c>
      <c r="D12" s="51">
        <v>15025</v>
      </c>
      <c r="E12" s="52">
        <v>2500</v>
      </c>
    </row>
    <row r="13" spans="1:5">
      <c r="A13" s="373" t="s">
        <v>392</v>
      </c>
      <c r="B13" s="373"/>
      <c r="C13" s="41"/>
      <c r="D13" s="51"/>
      <c r="E13" s="52"/>
    </row>
    <row r="14" spans="1:5">
      <c r="A14" s="377" t="s">
        <v>393</v>
      </c>
      <c r="B14" s="377"/>
      <c r="C14" s="48"/>
      <c r="D14" s="51"/>
      <c r="E14" s="52">
        <v>27500</v>
      </c>
    </row>
    <row r="15" spans="1:5">
      <c r="A15" s="377" t="s">
        <v>394</v>
      </c>
      <c r="B15" s="377"/>
      <c r="C15" s="48"/>
      <c r="D15" s="51"/>
      <c r="E15" s="52"/>
    </row>
    <row r="16" spans="1:5" ht="14.25">
      <c r="A16" s="382" t="s">
        <v>395</v>
      </c>
      <c r="B16" s="382"/>
      <c r="C16" s="45" t="s">
        <v>312</v>
      </c>
      <c r="D16" s="54">
        <f>D7*30.2%</f>
        <v>1021666</v>
      </c>
      <c r="E16" s="55">
        <v>1021700</v>
      </c>
    </row>
    <row r="17" spans="1:5" ht="15">
      <c r="A17" s="386" t="s">
        <v>385</v>
      </c>
      <c r="B17" s="386"/>
      <c r="C17" s="41"/>
      <c r="D17" s="56">
        <f>D8*30.2%</f>
        <v>0</v>
      </c>
      <c r="E17" s="57"/>
    </row>
    <row r="18" spans="1:5" ht="15">
      <c r="A18" s="386" t="s">
        <v>386</v>
      </c>
      <c r="B18" s="386"/>
      <c r="C18" s="48"/>
      <c r="D18" s="56">
        <f>D9*30.2%</f>
        <v>102559.2</v>
      </c>
      <c r="E18" s="57"/>
    </row>
    <row r="19" spans="1:5" ht="15">
      <c r="A19" s="386" t="s">
        <v>387</v>
      </c>
      <c r="B19" s="386"/>
      <c r="C19" s="48"/>
      <c r="D19" s="56">
        <f>D10*30.2%</f>
        <v>102559.2</v>
      </c>
      <c r="E19" s="57"/>
    </row>
    <row r="20" spans="1:5" ht="15.75">
      <c r="A20" s="385" t="s">
        <v>396</v>
      </c>
      <c r="B20" s="385"/>
      <c r="C20" s="45" t="s">
        <v>330</v>
      </c>
      <c r="D20" s="53">
        <f t="shared" ref="D20:E20" si="5">D21+D26+D30+D40+D56</f>
        <v>3132638.78</v>
      </c>
      <c r="E20" s="42">
        <f t="shared" si="5"/>
        <v>1109850</v>
      </c>
    </row>
    <row r="21" spans="1:5" ht="14.25">
      <c r="A21" s="378" t="s">
        <v>397</v>
      </c>
      <c r="B21" s="378"/>
      <c r="C21" s="46" t="s">
        <v>287</v>
      </c>
      <c r="D21" s="53">
        <f t="shared" ref="D21:E21" si="6">D22+D23+D24+D25</f>
        <v>4896</v>
      </c>
      <c r="E21" s="42">
        <f t="shared" si="6"/>
        <v>64000</v>
      </c>
    </row>
    <row r="22" spans="1:5">
      <c r="A22" s="377" t="s">
        <v>398</v>
      </c>
      <c r="B22" s="377"/>
      <c r="C22" s="41"/>
      <c r="D22" s="51">
        <v>4896</v>
      </c>
      <c r="E22" s="52">
        <v>4000</v>
      </c>
    </row>
    <row r="23" spans="1:5">
      <c r="A23" s="373" t="s">
        <v>399</v>
      </c>
      <c r="B23" s="373"/>
      <c r="C23" s="41"/>
      <c r="D23" s="51"/>
      <c r="E23" s="52"/>
    </row>
    <row r="24" spans="1:5">
      <c r="A24" s="377" t="s">
        <v>400</v>
      </c>
      <c r="B24" s="377"/>
      <c r="C24" s="48"/>
      <c r="D24" s="51"/>
      <c r="E24" s="52">
        <v>60000</v>
      </c>
    </row>
    <row r="25" spans="1:5">
      <c r="A25" s="377" t="s">
        <v>401</v>
      </c>
      <c r="B25" s="377"/>
      <c r="C25" s="41"/>
      <c r="D25" s="51"/>
      <c r="E25" s="52"/>
    </row>
    <row r="26" spans="1:5" ht="14.25">
      <c r="A26" s="382" t="s">
        <v>402</v>
      </c>
      <c r="B26" s="382"/>
      <c r="C26" s="45" t="s">
        <v>288</v>
      </c>
      <c r="D26" s="53">
        <f t="shared" ref="D26:E26" si="7">D27+D28+D29</f>
        <v>7423</v>
      </c>
      <c r="E26" s="42">
        <f t="shared" si="7"/>
        <v>1250</v>
      </c>
    </row>
    <row r="27" spans="1:5">
      <c r="A27" s="373" t="s">
        <v>403</v>
      </c>
      <c r="B27" s="373"/>
      <c r="C27" s="41"/>
      <c r="D27" s="51">
        <v>7423</v>
      </c>
      <c r="E27" s="52">
        <v>1250</v>
      </c>
    </row>
    <row r="28" spans="1:5">
      <c r="A28" s="373" t="s">
        <v>404</v>
      </c>
      <c r="B28" s="373"/>
      <c r="C28" s="41"/>
      <c r="D28" s="51"/>
      <c r="E28" s="52"/>
    </row>
    <row r="29" spans="1:5">
      <c r="A29" s="377" t="s">
        <v>394</v>
      </c>
      <c r="B29" s="377"/>
      <c r="C29" s="41"/>
      <c r="D29" s="51"/>
      <c r="E29" s="52"/>
    </row>
    <row r="30" spans="1:5" ht="14.25">
      <c r="A30" s="382" t="s">
        <v>405</v>
      </c>
      <c r="B30" s="382"/>
      <c r="C30" s="45" t="s">
        <v>289</v>
      </c>
      <c r="D30" s="53">
        <f t="shared" ref="D30:E30" si="8">SUM(D31:D36)</f>
        <v>1298513.21</v>
      </c>
      <c r="E30" s="42">
        <f t="shared" si="8"/>
        <v>903200</v>
      </c>
    </row>
    <row r="31" spans="1:5">
      <c r="A31" s="377" t="s">
        <v>406</v>
      </c>
      <c r="B31" s="377"/>
      <c r="C31" s="48"/>
      <c r="D31" s="51"/>
      <c r="E31" s="52"/>
    </row>
    <row r="32" spans="1:5">
      <c r="A32" s="377" t="s">
        <v>407</v>
      </c>
      <c r="B32" s="377"/>
      <c r="C32" s="48"/>
      <c r="D32" s="51">
        <v>20001.150000000001</v>
      </c>
      <c r="E32" s="52">
        <v>14200</v>
      </c>
    </row>
    <row r="33" spans="1:5">
      <c r="A33" s="373" t="s">
        <v>408</v>
      </c>
      <c r="B33" s="373"/>
      <c r="C33" s="41"/>
      <c r="D33" s="51">
        <v>36315.599999999999</v>
      </c>
      <c r="E33" s="52">
        <v>25200</v>
      </c>
    </row>
    <row r="34" spans="1:5">
      <c r="A34" s="373" t="s">
        <v>409</v>
      </c>
      <c r="B34" s="373"/>
      <c r="C34" s="41"/>
      <c r="D34" s="51">
        <v>26157.51</v>
      </c>
      <c r="E34" s="52">
        <v>19000</v>
      </c>
    </row>
    <row r="35" spans="1:5">
      <c r="A35" s="373" t="s">
        <v>410</v>
      </c>
      <c r="B35" s="373"/>
      <c r="C35" s="41"/>
      <c r="D35" s="58">
        <f>64188*8.71</f>
        <v>559077.4800000001</v>
      </c>
      <c r="E35" s="52">
        <v>390000</v>
      </c>
    </row>
    <row r="36" spans="1:5">
      <c r="A36" s="377" t="s">
        <v>411</v>
      </c>
      <c r="B36" s="377"/>
      <c r="C36" s="41"/>
      <c r="D36" s="51">
        <v>656961.47</v>
      </c>
      <c r="E36" s="52">
        <v>454800</v>
      </c>
    </row>
    <row r="37" spans="1:5" ht="15">
      <c r="A37" s="384" t="s">
        <v>412</v>
      </c>
      <c r="B37" s="384"/>
      <c r="C37" s="48" t="s">
        <v>290</v>
      </c>
      <c r="D37" s="43">
        <v>0</v>
      </c>
      <c r="E37" s="44"/>
    </row>
    <row r="38" spans="1:5">
      <c r="A38" s="373" t="s">
        <v>413</v>
      </c>
      <c r="B38" s="373"/>
      <c r="C38" s="41"/>
      <c r="D38" s="59"/>
      <c r="E38" s="60"/>
    </row>
    <row r="39" spans="1:5">
      <c r="A39" s="373" t="s">
        <v>414</v>
      </c>
      <c r="B39" s="373"/>
      <c r="C39" s="41"/>
      <c r="D39" s="59"/>
      <c r="E39" s="60"/>
    </row>
    <row r="40" spans="1:5" ht="14.25">
      <c r="A40" s="382" t="s">
        <v>415</v>
      </c>
      <c r="B40" s="382"/>
      <c r="C40" s="45" t="s">
        <v>291</v>
      </c>
      <c r="D40" s="53">
        <f t="shared" ref="D40:E40" si="9">SUM(D41:D55)</f>
        <v>1020039.6699999999</v>
      </c>
      <c r="E40" s="42">
        <f t="shared" si="9"/>
        <v>81600</v>
      </c>
    </row>
    <row r="41" spans="1:5">
      <c r="A41" s="373" t="s">
        <v>416</v>
      </c>
      <c r="B41" s="373"/>
      <c r="C41" s="48"/>
      <c r="D41" s="51">
        <v>24000</v>
      </c>
      <c r="E41" s="52">
        <v>4100</v>
      </c>
    </row>
    <row r="42" spans="1:5">
      <c r="A42" s="377" t="s">
        <v>417</v>
      </c>
      <c r="B42" s="377"/>
      <c r="C42" s="41"/>
      <c r="D42" s="51"/>
      <c r="E42" s="52">
        <f>16.954022988%*D42</f>
        <v>0</v>
      </c>
    </row>
    <row r="43" spans="1:5">
      <c r="A43" s="377" t="s">
        <v>418</v>
      </c>
      <c r="B43" s="377"/>
      <c r="C43" s="48"/>
      <c r="D43" s="51">
        <v>46258.27</v>
      </c>
      <c r="E43" s="52">
        <v>7800</v>
      </c>
    </row>
    <row r="44" spans="1:5">
      <c r="A44" s="377" t="s">
        <v>419</v>
      </c>
      <c r="B44" s="377"/>
      <c r="C44" s="48"/>
      <c r="D44" s="51">
        <v>89739</v>
      </c>
      <c r="E44" s="52">
        <v>15000</v>
      </c>
    </row>
    <row r="45" spans="1:5">
      <c r="A45" s="377" t="s">
        <v>420</v>
      </c>
      <c r="B45" s="377"/>
      <c r="C45" s="48"/>
      <c r="D45" s="51">
        <v>15446</v>
      </c>
      <c r="E45" s="52">
        <v>2600</v>
      </c>
    </row>
    <row r="46" spans="1:5">
      <c r="A46" s="377" t="s">
        <v>421</v>
      </c>
      <c r="B46" s="377"/>
      <c r="C46" s="48"/>
      <c r="D46" s="51">
        <v>28402.799999999999</v>
      </c>
      <c r="E46" s="52">
        <v>4800</v>
      </c>
    </row>
    <row r="47" spans="1:5">
      <c r="A47" s="377" t="s">
        <v>422</v>
      </c>
      <c r="B47" s="377"/>
      <c r="C47" s="48"/>
      <c r="D47" s="51">
        <v>50000</v>
      </c>
      <c r="E47" s="52">
        <v>27000</v>
      </c>
    </row>
    <row r="48" spans="1:5">
      <c r="A48" s="377" t="s">
        <v>423</v>
      </c>
      <c r="B48" s="377"/>
      <c r="C48" s="48"/>
      <c r="D48" s="51"/>
      <c r="E48" s="52">
        <f>16.954022988%*D48</f>
        <v>0</v>
      </c>
    </row>
    <row r="49" spans="1:5">
      <c r="A49" s="383" t="s">
        <v>424</v>
      </c>
      <c r="B49" s="383"/>
      <c r="C49" s="48"/>
      <c r="D49" s="51">
        <v>350000</v>
      </c>
      <c r="E49" s="52">
        <v>0</v>
      </c>
    </row>
    <row r="50" spans="1:5">
      <c r="A50" s="383" t="s">
        <v>425</v>
      </c>
      <c r="B50" s="383"/>
      <c r="C50" s="48"/>
      <c r="D50" s="51">
        <v>150000</v>
      </c>
      <c r="E50" s="52">
        <v>0</v>
      </c>
    </row>
    <row r="51" spans="1:5">
      <c r="A51" s="383" t="s">
        <v>426</v>
      </c>
      <c r="B51" s="383"/>
      <c r="C51" s="48"/>
      <c r="D51" s="51">
        <v>150000</v>
      </c>
      <c r="E51" s="52">
        <v>0</v>
      </c>
    </row>
    <row r="52" spans="1:5">
      <c r="A52" s="377" t="s">
        <v>427</v>
      </c>
      <c r="B52" s="377"/>
      <c r="C52" s="48"/>
      <c r="D52" s="51">
        <v>2400</v>
      </c>
      <c r="E52" s="52">
        <v>500</v>
      </c>
    </row>
    <row r="53" spans="1:5">
      <c r="A53" s="377" t="s">
        <v>428</v>
      </c>
      <c r="B53" s="377"/>
      <c r="C53" s="48"/>
      <c r="D53" s="51"/>
      <c r="E53" s="52">
        <f>16.954022988%*D53</f>
        <v>0</v>
      </c>
    </row>
    <row r="54" spans="1:5">
      <c r="A54" s="377" t="s">
        <v>429</v>
      </c>
      <c r="B54" s="377"/>
      <c r="C54" s="41"/>
      <c r="D54" s="51">
        <v>51393.599999999999</v>
      </c>
      <c r="E54" s="52">
        <v>9200</v>
      </c>
    </row>
    <row r="55" spans="1:5">
      <c r="A55" s="377" t="s">
        <v>430</v>
      </c>
      <c r="B55" s="377"/>
      <c r="C55" s="41"/>
      <c r="D55" s="51">
        <v>62400</v>
      </c>
      <c r="E55" s="52">
        <v>10600</v>
      </c>
    </row>
    <row r="56" spans="1:5" ht="14.25">
      <c r="A56" s="382" t="s">
        <v>431</v>
      </c>
      <c r="B56" s="382"/>
      <c r="C56" s="45" t="s">
        <v>292</v>
      </c>
      <c r="D56" s="53">
        <f t="shared" ref="D56:E56" si="10">SUM(D57:D78)</f>
        <v>801766.9</v>
      </c>
      <c r="E56" s="42">
        <f t="shared" si="10"/>
        <v>59800</v>
      </c>
    </row>
    <row r="57" spans="1:5">
      <c r="A57" s="373" t="s">
        <v>432</v>
      </c>
      <c r="B57" s="373"/>
      <c r="C57" s="41"/>
      <c r="D57" s="51">
        <v>15420</v>
      </c>
      <c r="E57" s="52">
        <v>2600</v>
      </c>
    </row>
    <row r="58" spans="1:5">
      <c r="A58" s="377" t="s">
        <v>433</v>
      </c>
      <c r="B58" s="377"/>
      <c r="C58" s="41"/>
      <c r="D58" s="51"/>
      <c r="E58" s="52">
        <f>D58*16.918918918%</f>
        <v>0</v>
      </c>
    </row>
    <row r="59" spans="1:5">
      <c r="A59" s="377" t="s">
        <v>434</v>
      </c>
      <c r="B59" s="377"/>
      <c r="C59" s="41"/>
      <c r="D59" s="51"/>
      <c r="E59" s="52">
        <f>D59*16.918918918%</f>
        <v>0</v>
      </c>
    </row>
    <row r="60" spans="1:5">
      <c r="A60" s="377" t="s">
        <v>435</v>
      </c>
      <c r="B60" s="377"/>
      <c r="C60" s="41"/>
      <c r="D60" s="51">
        <v>1651</v>
      </c>
      <c r="E60" s="52">
        <v>300</v>
      </c>
    </row>
    <row r="61" spans="1:5">
      <c r="A61" s="377" t="s">
        <v>436</v>
      </c>
      <c r="B61" s="377"/>
      <c r="C61" s="41"/>
      <c r="D61" s="51"/>
      <c r="E61" s="52">
        <f>D61*16.918918918%</f>
        <v>0</v>
      </c>
    </row>
    <row r="62" spans="1:5">
      <c r="A62" s="373" t="s">
        <v>437</v>
      </c>
      <c r="B62" s="373"/>
      <c r="C62" s="41"/>
      <c r="D62" s="51"/>
      <c r="E62" s="52">
        <f>D62*16.918918918%</f>
        <v>0</v>
      </c>
    </row>
    <row r="63" spans="1:5">
      <c r="A63" s="377" t="s">
        <v>438</v>
      </c>
      <c r="B63" s="377"/>
      <c r="C63" s="48"/>
      <c r="D63" s="51">
        <v>7762</v>
      </c>
      <c r="E63" s="52">
        <v>1400</v>
      </c>
    </row>
    <row r="64" spans="1:5">
      <c r="A64" s="377" t="s">
        <v>439</v>
      </c>
      <c r="B64" s="377"/>
      <c r="C64" s="41"/>
      <c r="D64" s="51">
        <v>450000</v>
      </c>
      <c r="E64" s="52">
        <v>0</v>
      </c>
    </row>
    <row r="65" spans="1:5">
      <c r="A65" s="377" t="s">
        <v>440</v>
      </c>
      <c r="B65" s="377"/>
      <c r="C65" s="41"/>
      <c r="D65" s="51"/>
      <c r="E65" s="52">
        <f>D65*16.918918918%</f>
        <v>0</v>
      </c>
    </row>
    <row r="66" spans="1:5">
      <c r="A66" s="377" t="s">
        <v>441</v>
      </c>
      <c r="B66" s="377"/>
      <c r="C66" s="41"/>
      <c r="D66" s="51">
        <v>4597.8999999999996</v>
      </c>
      <c r="E66" s="52">
        <v>800</v>
      </c>
    </row>
    <row r="67" spans="1:5">
      <c r="A67" s="377" t="s">
        <v>442</v>
      </c>
      <c r="B67" s="377"/>
      <c r="C67" s="41"/>
      <c r="D67" s="51"/>
      <c r="E67" s="52">
        <f>D67*16.918918918%</f>
        <v>0</v>
      </c>
    </row>
    <row r="68" spans="1:5">
      <c r="A68" s="377" t="s">
        <v>443</v>
      </c>
      <c r="B68" s="377"/>
      <c r="C68" s="41"/>
      <c r="D68" s="51"/>
      <c r="E68" s="52">
        <f>D68*16.918918918%</f>
        <v>0</v>
      </c>
    </row>
    <row r="69" spans="1:5">
      <c r="A69" s="377" t="s">
        <v>444</v>
      </c>
      <c r="B69" s="377"/>
      <c r="C69" s="41"/>
      <c r="D69" s="51"/>
      <c r="E69" s="52">
        <f>D69*16.918918918%</f>
        <v>0</v>
      </c>
    </row>
    <row r="70" spans="1:5">
      <c r="A70" s="377" t="s">
        <v>445</v>
      </c>
      <c r="B70" s="377"/>
      <c r="C70" s="41"/>
      <c r="D70" s="51"/>
      <c r="E70" s="52">
        <f>D70*16.918918918%</f>
        <v>0</v>
      </c>
    </row>
    <row r="71" spans="1:5">
      <c r="A71" s="377" t="s">
        <v>446</v>
      </c>
      <c r="B71" s="377"/>
      <c r="C71" s="41"/>
      <c r="D71" s="51">
        <v>129276</v>
      </c>
      <c r="E71" s="52">
        <v>21900</v>
      </c>
    </row>
    <row r="72" spans="1:5">
      <c r="A72" s="377" t="s">
        <v>447</v>
      </c>
      <c r="B72" s="377"/>
      <c r="C72" s="41"/>
      <c r="D72" s="51">
        <v>17400</v>
      </c>
      <c r="E72" s="52">
        <v>3000</v>
      </c>
    </row>
    <row r="73" spans="1:5">
      <c r="A73" s="377" t="s">
        <v>448</v>
      </c>
      <c r="B73" s="377"/>
      <c r="C73" s="41"/>
      <c r="D73" s="51">
        <v>62700</v>
      </c>
      <c r="E73" s="52">
        <v>10600</v>
      </c>
    </row>
    <row r="74" spans="1:5">
      <c r="A74" s="377" t="s">
        <v>449</v>
      </c>
      <c r="B74" s="377"/>
      <c r="C74" s="41"/>
      <c r="D74" s="51"/>
      <c r="E74" s="52">
        <f>D74*16.918918918%</f>
        <v>0</v>
      </c>
    </row>
    <row r="75" spans="1:5">
      <c r="A75" s="377" t="s">
        <v>450</v>
      </c>
      <c r="B75" s="377"/>
      <c r="C75" s="41"/>
      <c r="D75" s="51">
        <v>24000</v>
      </c>
      <c r="E75" s="52">
        <v>4100</v>
      </c>
    </row>
    <row r="76" spans="1:5">
      <c r="A76" s="377" t="s">
        <v>451</v>
      </c>
      <c r="B76" s="377"/>
      <c r="C76" s="41"/>
      <c r="D76" s="51">
        <v>62200</v>
      </c>
      <c r="E76" s="52">
        <v>10600</v>
      </c>
    </row>
    <row r="77" spans="1:5">
      <c r="A77" s="377" t="s">
        <v>452</v>
      </c>
      <c r="B77" s="377"/>
      <c r="C77" s="41"/>
      <c r="D77" s="51">
        <v>17160</v>
      </c>
      <c r="E77" s="52">
        <v>2900</v>
      </c>
    </row>
    <row r="78" spans="1:5">
      <c r="A78" s="377" t="s">
        <v>453</v>
      </c>
      <c r="B78" s="377"/>
      <c r="C78" s="41"/>
      <c r="D78" s="51">
        <v>9600</v>
      </c>
      <c r="E78" s="52">
        <v>1600</v>
      </c>
    </row>
    <row r="79" spans="1:5" ht="14.25">
      <c r="A79" s="378" t="s">
        <v>454</v>
      </c>
      <c r="B79" s="378"/>
      <c r="C79" s="46" t="s">
        <v>295</v>
      </c>
      <c r="D79" s="53">
        <f t="shared" ref="D79:E79" si="11">SUM(D80:D89)</f>
        <v>553737.07999999996</v>
      </c>
      <c r="E79" s="42">
        <f t="shared" si="11"/>
        <v>255000</v>
      </c>
    </row>
    <row r="80" spans="1:5">
      <c r="A80" s="373" t="s">
        <v>455</v>
      </c>
      <c r="B80" s="373"/>
      <c r="C80" s="41"/>
      <c r="D80" s="51">
        <v>480900</v>
      </c>
      <c r="E80" s="52">
        <v>240400</v>
      </c>
    </row>
    <row r="81" spans="1:5">
      <c r="A81" s="373" t="s">
        <v>456</v>
      </c>
      <c r="B81" s="373"/>
      <c r="C81" s="41"/>
      <c r="D81" s="51">
        <v>8600</v>
      </c>
      <c r="E81" s="52">
        <v>4000</v>
      </c>
    </row>
    <row r="82" spans="1:5">
      <c r="A82" s="373" t="s">
        <v>457</v>
      </c>
      <c r="B82" s="373"/>
      <c r="C82" s="41"/>
      <c r="D82" s="51">
        <v>2220</v>
      </c>
      <c r="E82" s="52">
        <v>1100</v>
      </c>
    </row>
    <row r="83" spans="1:5">
      <c r="A83" s="373" t="s">
        <v>458</v>
      </c>
      <c r="B83" s="373"/>
      <c r="C83" s="41"/>
      <c r="D83" s="51">
        <v>15100</v>
      </c>
      <c r="E83" s="52">
        <v>7500</v>
      </c>
    </row>
    <row r="84" spans="1:5">
      <c r="A84" s="375" t="s">
        <v>459</v>
      </c>
      <c r="B84" s="375"/>
      <c r="C84" s="41"/>
      <c r="D84" s="51">
        <v>46917.08</v>
      </c>
      <c r="E84" s="52">
        <v>2000</v>
      </c>
    </row>
    <row r="85" spans="1:5">
      <c r="A85" s="373" t="s">
        <v>460</v>
      </c>
      <c r="B85" s="373"/>
      <c r="C85" s="41"/>
      <c r="D85" s="51"/>
      <c r="E85" s="52">
        <f>49.994512128%*D85</f>
        <v>0</v>
      </c>
    </row>
    <row r="86" spans="1:5">
      <c r="A86" s="373" t="s">
        <v>461</v>
      </c>
      <c r="B86" s="373"/>
      <c r="C86" s="41"/>
      <c r="D86" s="51"/>
      <c r="E86" s="52">
        <f>49.994512128%*D86</f>
        <v>0</v>
      </c>
    </row>
    <row r="87" spans="1:5">
      <c r="A87" s="373" t="s">
        <v>462</v>
      </c>
      <c r="B87" s="373"/>
      <c r="C87" s="41"/>
      <c r="D87" s="51"/>
      <c r="E87" s="52">
        <f>49.994512128%*D87</f>
        <v>0</v>
      </c>
    </row>
    <row r="88" spans="1:5">
      <c r="A88" s="380" t="s">
        <v>463</v>
      </c>
      <c r="B88" s="380"/>
      <c r="C88" s="41"/>
      <c r="D88" s="51"/>
      <c r="E88" s="52">
        <f>49.994512128%*D88</f>
        <v>0</v>
      </c>
    </row>
    <row r="89" spans="1:5">
      <c r="A89" s="373" t="s">
        <v>464</v>
      </c>
      <c r="B89" s="373"/>
      <c r="C89" s="41"/>
      <c r="D89" s="51"/>
      <c r="E89" s="52">
        <f>49.994512128%*D89</f>
        <v>0</v>
      </c>
    </row>
    <row r="90" spans="1:5" ht="16.5">
      <c r="A90" s="381" t="s">
        <v>465</v>
      </c>
      <c r="B90" s="381"/>
      <c r="C90" s="46" t="s">
        <v>99</v>
      </c>
      <c r="D90" s="53">
        <f t="shared" ref="D90:E90" si="12">D91+D99</f>
        <v>1417250.6400000001</v>
      </c>
      <c r="E90" s="42">
        <f t="shared" si="12"/>
        <v>655900</v>
      </c>
    </row>
    <row r="91" spans="1:5" ht="14.25">
      <c r="A91" s="378" t="s">
        <v>466</v>
      </c>
      <c r="B91" s="378"/>
      <c r="C91" s="46" t="s">
        <v>296</v>
      </c>
      <c r="D91" s="53">
        <f>SUM(D92:D98)</f>
        <v>0</v>
      </c>
      <c r="E91" s="42"/>
    </row>
    <row r="92" spans="1:5">
      <c r="A92" s="373" t="s">
        <v>467</v>
      </c>
      <c r="B92" s="373"/>
      <c r="C92" s="41"/>
      <c r="D92" s="59"/>
      <c r="E92" s="60"/>
    </row>
    <row r="93" spans="1:5">
      <c r="A93" s="377" t="s">
        <v>468</v>
      </c>
      <c r="B93" s="377"/>
      <c r="C93" s="41"/>
      <c r="D93" s="59"/>
      <c r="E93" s="60"/>
    </row>
    <row r="94" spans="1:5">
      <c r="A94" s="379" t="s">
        <v>469</v>
      </c>
      <c r="B94" s="379"/>
      <c r="C94" s="41"/>
      <c r="D94" s="59"/>
      <c r="E94" s="60"/>
    </row>
    <row r="95" spans="1:5">
      <c r="A95" s="373" t="s">
        <v>470</v>
      </c>
      <c r="B95" s="373"/>
      <c r="C95" s="48"/>
      <c r="D95" s="59"/>
      <c r="E95" s="60"/>
    </row>
    <row r="96" spans="1:5">
      <c r="A96" s="377" t="s">
        <v>471</v>
      </c>
      <c r="B96" s="377"/>
      <c r="C96" s="48"/>
      <c r="D96" s="59"/>
      <c r="E96" s="60"/>
    </row>
    <row r="97" spans="1:5">
      <c r="A97" s="373" t="s">
        <v>485</v>
      </c>
      <c r="B97" s="373"/>
      <c r="C97" s="48"/>
      <c r="D97" s="59"/>
      <c r="E97" s="60">
        <v>137500</v>
      </c>
    </row>
    <row r="98" spans="1:5">
      <c r="A98" s="377" t="s">
        <v>473</v>
      </c>
      <c r="B98" s="377"/>
      <c r="C98" s="48"/>
      <c r="D98" s="59"/>
      <c r="E98" s="60"/>
    </row>
    <row r="99" spans="1:5" ht="14.25">
      <c r="A99" s="378" t="s">
        <v>474</v>
      </c>
      <c r="B99" s="378"/>
      <c r="C99" s="46" t="s">
        <v>107</v>
      </c>
      <c r="D99" s="53">
        <f t="shared" ref="D99:E99" si="13">SUM(D100:D109)</f>
        <v>1417250.6400000001</v>
      </c>
      <c r="E99" s="42">
        <f t="shared" si="13"/>
        <v>655900</v>
      </c>
    </row>
    <row r="100" spans="1:5">
      <c r="A100" s="377" t="s">
        <v>475</v>
      </c>
      <c r="B100" s="377"/>
      <c r="C100" s="48"/>
      <c r="D100" s="59">
        <f>89542.07+6679.89</f>
        <v>96221.96</v>
      </c>
      <c r="E100" s="60">
        <v>77100</v>
      </c>
    </row>
    <row r="101" spans="1:5">
      <c r="A101" s="375" t="s">
        <v>476</v>
      </c>
      <c r="B101" s="375"/>
      <c r="C101" s="41"/>
      <c r="D101" s="51">
        <v>21598</v>
      </c>
      <c r="E101" s="52">
        <v>3700</v>
      </c>
    </row>
    <row r="102" spans="1:5">
      <c r="A102" s="373" t="s">
        <v>477</v>
      </c>
      <c r="B102" s="373"/>
      <c r="C102" s="41"/>
      <c r="D102" s="51">
        <v>31415</v>
      </c>
      <c r="E102" s="52">
        <v>5300</v>
      </c>
    </row>
    <row r="103" spans="1:5">
      <c r="A103" s="61" t="s">
        <v>478</v>
      </c>
      <c r="B103" s="62"/>
      <c r="C103" s="41"/>
      <c r="D103" s="51"/>
      <c r="E103" s="52"/>
    </row>
    <row r="104" spans="1:5">
      <c r="A104" s="373" t="s">
        <v>479</v>
      </c>
      <c r="B104" s="373"/>
      <c r="C104" s="41"/>
      <c r="D104" s="51"/>
      <c r="E104" s="52"/>
    </row>
    <row r="105" spans="1:5">
      <c r="A105" s="373" t="s">
        <v>480</v>
      </c>
      <c r="B105" s="373"/>
      <c r="C105" s="41"/>
      <c r="D105" s="51">
        <f>662400+35100</f>
        <v>697500</v>
      </c>
      <c r="E105" s="52">
        <v>449500</v>
      </c>
    </row>
    <row r="106" spans="1:5">
      <c r="A106" s="373" t="s">
        <v>481</v>
      </c>
      <c r="B106" s="373"/>
      <c r="C106" s="41"/>
      <c r="D106" s="51">
        <v>55102.68</v>
      </c>
      <c r="E106" s="52">
        <v>35500</v>
      </c>
    </row>
    <row r="107" spans="1:5">
      <c r="A107" s="374" t="s">
        <v>482</v>
      </c>
      <c r="B107" s="374"/>
      <c r="C107" s="48"/>
      <c r="D107" s="51">
        <v>510364</v>
      </c>
      <c r="E107" s="52">
        <v>84000</v>
      </c>
    </row>
    <row r="108" spans="1:5">
      <c r="A108" s="375" t="s">
        <v>483</v>
      </c>
      <c r="B108" s="375"/>
      <c r="C108" s="63"/>
      <c r="D108" s="51"/>
      <c r="E108" s="52">
        <f>16.450196225%*D108</f>
        <v>0</v>
      </c>
    </row>
    <row r="109" spans="1:5">
      <c r="A109" s="376" t="s">
        <v>484</v>
      </c>
      <c r="B109" s="376"/>
      <c r="C109" s="41">
        <v>349</v>
      </c>
      <c r="D109" s="51">
        <v>5049</v>
      </c>
      <c r="E109" s="52">
        <v>800</v>
      </c>
    </row>
  </sheetData>
  <mergeCells count="107">
    <mergeCell ref="A8:B8"/>
    <mergeCell ref="A9:B9"/>
    <mergeCell ref="A10:B10"/>
    <mergeCell ref="A11:B11"/>
    <mergeCell ref="A12:B12"/>
    <mergeCell ref="A13:B13"/>
    <mergeCell ref="A1:B2"/>
    <mergeCell ref="C1:C2"/>
    <mergeCell ref="A3:B3"/>
    <mergeCell ref="A4:B4"/>
    <mergeCell ref="A5:B5"/>
    <mergeCell ref="A6:B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4:B1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E109"/>
  <sheetViews>
    <sheetView topLeftCell="A2" workbookViewId="0">
      <selection activeCell="A35" sqref="A34:B35"/>
    </sheetView>
  </sheetViews>
  <sheetFormatPr defaultRowHeight="12.75"/>
  <cols>
    <col min="1" max="1" width="57.5703125" customWidth="1"/>
  </cols>
  <sheetData>
    <row r="1" spans="1:5">
      <c r="A1" s="387" t="s">
        <v>377</v>
      </c>
      <c r="B1" s="387"/>
      <c r="C1" s="388" t="s">
        <v>378</v>
      </c>
      <c r="D1" s="38"/>
      <c r="E1" s="37"/>
    </row>
    <row r="2" spans="1:5">
      <c r="A2" s="387"/>
      <c r="B2" s="387"/>
      <c r="C2" s="388"/>
      <c r="D2" s="40" t="s">
        <v>14</v>
      </c>
      <c r="E2" s="39"/>
    </row>
    <row r="3" spans="1:5" ht="15.75">
      <c r="A3" s="389" t="s">
        <v>379</v>
      </c>
      <c r="B3" s="376"/>
      <c r="C3" s="41"/>
      <c r="D3" s="43">
        <f t="shared" ref="D3:E3" si="0">D4+D90</f>
        <v>10202517.5</v>
      </c>
      <c r="E3" s="44">
        <f t="shared" si="0"/>
        <v>6120300</v>
      </c>
    </row>
    <row r="4" spans="1:5" ht="15.75">
      <c r="A4" s="390" t="s">
        <v>380</v>
      </c>
      <c r="B4" s="390"/>
      <c r="C4" s="41">
        <v>200</v>
      </c>
      <c r="D4" s="42">
        <f t="shared" ref="D4:E4" si="1">D5+D20+D79</f>
        <v>8785266.8599999994</v>
      </c>
      <c r="E4" s="42">
        <f t="shared" si="1"/>
        <v>5499100</v>
      </c>
    </row>
    <row r="5" spans="1:5" ht="15.75">
      <c r="A5" s="391" t="s">
        <v>381</v>
      </c>
      <c r="B5" s="391"/>
      <c r="C5" s="45" t="s">
        <v>382</v>
      </c>
      <c r="D5" s="42">
        <f t="shared" ref="D5:E5" si="2">D6+D11+D16</f>
        <v>5098891</v>
      </c>
      <c r="E5" s="42">
        <f t="shared" si="2"/>
        <v>4318500</v>
      </c>
    </row>
    <row r="6" spans="1:5" ht="14.25">
      <c r="A6" s="378" t="s">
        <v>383</v>
      </c>
      <c r="B6" s="378"/>
      <c r="C6" s="46" t="s">
        <v>384</v>
      </c>
      <c r="D6" s="42">
        <f t="shared" ref="D6:E6" si="3">SUM(D7:D10)</f>
        <v>4062200</v>
      </c>
      <c r="E6" s="42">
        <f t="shared" si="3"/>
        <v>3315000</v>
      </c>
    </row>
    <row r="7" spans="1:5" ht="15">
      <c r="A7" s="47"/>
      <c r="B7" s="47"/>
      <c r="C7" s="48"/>
      <c r="D7" s="49">
        <v>3383000</v>
      </c>
      <c r="E7" s="50">
        <v>3315000</v>
      </c>
    </row>
    <row r="8" spans="1:5" ht="15">
      <c r="A8" s="386" t="s">
        <v>385</v>
      </c>
      <c r="B8" s="386"/>
      <c r="C8" s="48"/>
      <c r="D8" s="51"/>
      <c r="E8" s="52"/>
    </row>
    <row r="9" spans="1:5" ht="15">
      <c r="A9" s="386" t="s">
        <v>386</v>
      </c>
      <c r="B9" s="386"/>
      <c r="C9" s="48"/>
      <c r="D9" s="51">
        <f>28300*12</f>
        <v>339600</v>
      </c>
      <c r="E9" s="52"/>
    </row>
    <row r="10" spans="1:5" ht="15">
      <c r="A10" s="386" t="s">
        <v>387</v>
      </c>
      <c r="B10" s="386"/>
      <c r="C10" s="48"/>
      <c r="D10" s="51">
        <f>28300*12</f>
        <v>339600</v>
      </c>
      <c r="E10" s="52"/>
    </row>
    <row r="11" spans="1:5" ht="14.25">
      <c r="A11" s="382" t="s">
        <v>388</v>
      </c>
      <c r="B11" s="382"/>
      <c r="C11" s="45" t="s">
        <v>389</v>
      </c>
      <c r="D11" s="53">
        <f t="shared" ref="D11:E11" si="4">SUM(D12:D15)</f>
        <v>15025</v>
      </c>
      <c r="E11" s="42">
        <f t="shared" si="4"/>
        <v>2400</v>
      </c>
    </row>
    <row r="12" spans="1:5">
      <c r="A12" s="373" t="s">
        <v>390</v>
      </c>
      <c r="B12" s="373"/>
      <c r="C12" s="41" t="s">
        <v>391</v>
      </c>
      <c r="D12" s="51">
        <v>15025</v>
      </c>
      <c r="E12" s="52">
        <v>2400</v>
      </c>
    </row>
    <row r="13" spans="1:5">
      <c r="A13" s="373" t="s">
        <v>392</v>
      </c>
      <c r="B13" s="373"/>
      <c r="C13" s="41"/>
      <c r="D13" s="51"/>
      <c r="E13" s="52"/>
    </row>
    <row r="14" spans="1:5">
      <c r="A14" s="377" t="s">
        <v>393</v>
      </c>
      <c r="B14" s="377"/>
      <c r="C14" s="48"/>
      <c r="D14" s="51"/>
      <c r="E14" s="52"/>
    </row>
    <row r="15" spans="1:5">
      <c r="A15" s="377" t="s">
        <v>394</v>
      </c>
      <c r="B15" s="377"/>
      <c r="C15" s="48"/>
      <c r="D15" s="51"/>
      <c r="E15" s="52"/>
    </row>
    <row r="16" spans="1:5" ht="14.25">
      <c r="A16" s="382" t="s">
        <v>395</v>
      </c>
      <c r="B16" s="382"/>
      <c r="C16" s="45" t="s">
        <v>312</v>
      </c>
      <c r="D16" s="55">
        <f t="shared" ref="D16" si="5">D7*30.2%</f>
        <v>1021666</v>
      </c>
      <c r="E16" s="55">
        <v>1001100</v>
      </c>
    </row>
    <row r="17" spans="1:5" ht="15">
      <c r="A17" s="386" t="s">
        <v>385</v>
      </c>
      <c r="B17" s="386"/>
      <c r="C17" s="41"/>
      <c r="D17" s="56">
        <f>D8*30.2%</f>
        <v>0</v>
      </c>
      <c r="E17" s="57"/>
    </row>
    <row r="18" spans="1:5" ht="15">
      <c r="A18" s="386" t="s">
        <v>386</v>
      </c>
      <c r="B18" s="386"/>
      <c r="C18" s="48"/>
      <c r="D18" s="56">
        <f>D9*30.2%</f>
        <v>102559.2</v>
      </c>
      <c r="E18" s="57"/>
    </row>
    <row r="19" spans="1:5" ht="15">
      <c r="A19" s="386" t="s">
        <v>387</v>
      </c>
      <c r="B19" s="386"/>
      <c r="C19" s="48"/>
      <c r="D19" s="56">
        <f>D10*30.2%</f>
        <v>102559.2</v>
      </c>
      <c r="E19" s="57"/>
    </row>
    <row r="20" spans="1:5" ht="15.75">
      <c r="A20" s="385" t="s">
        <v>396</v>
      </c>
      <c r="B20" s="385"/>
      <c r="C20" s="45" t="s">
        <v>330</v>
      </c>
      <c r="D20" s="53">
        <f t="shared" ref="D20:E20" si="6">D21+D26+D30+D40+D56</f>
        <v>3132638.78</v>
      </c>
      <c r="E20" s="42">
        <f t="shared" si="6"/>
        <v>926000</v>
      </c>
    </row>
    <row r="21" spans="1:5" ht="14.25">
      <c r="A21" s="378" t="s">
        <v>397</v>
      </c>
      <c r="B21" s="378"/>
      <c r="C21" s="46" t="s">
        <v>287</v>
      </c>
      <c r="D21" s="53">
        <f t="shared" ref="D21:E21" si="7">D22+D23+D24+D25</f>
        <v>4896</v>
      </c>
      <c r="E21" s="42">
        <f t="shared" si="7"/>
        <v>4000</v>
      </c>
    </row>
    <row r="22" spans="1:5">
      <c r="A22" s="377" t="s">
        <v>398</v>
      </c>
      <c r="B22" s="377"/>
      <c r="C22" s="41"/>
      <c r="D22" s="51">
        <v>4896</v>
      </c>
      <c r="E22" s="52">
        <v>4000</v>
      </c>
    </row>
    <row r="23" spans="1:5">
      <c r="A23" s="373" t="s">
        <v>399</v>
      </c>
      <c r="B23" s="373"/>
      <c r="C23" s="41"/>
      <c r="D23" s="51"/>
      <c r="E23" s="52"/>
    </row>
    <row r="24" spans="1:5">
      <c r="A24" s="377" t="s">
        <v>400</v>
      </c>
      <c r="B24" s="377"/>
      <c r="C24" s="48"/>
      <c r="D24" s="51"/>
      <c r="E24" s="52"/>
    </row>
    <row r="25" spans="1:5">
      <c r="A25" s="377" t="s">
        <v>401</v>
      </c>
      <c r="B25" s="377"/>
      <c r="C25" s="41"/>
      <c r="D25" s="51"/>
      <c r="E25" s="52"/>
    </row>
    <row r="26" spans="1:5" ht="14.25">
      <c r="A26" s="382" t="s">
        <v>402</v>
      </c>
      <c r="B26" s="382"/>
      <c r="C26" s="45" t="s">
        <v>288</v>
      </c>
      <c r="D26" s="53">
        <f t="shared" ref="D26:E26" si="8">D27+D28+D29</f>
        <v>7423</v>
      </c>
      <c r="E26" s="42">
        <f t="shared" si="8"/>
        <v>1100</v>
      </c>
    </row>
    <row r="27" spans="1:5">
      <c r="A27" s="373" t="s">
        <v>403</v>
      </c>
      <c r="B27" s="373"/>
      <c r="C27" s="41"/>
      <c r="D27" s="51">
        <v>7423</v>
      </c>
      <c r="E27" s="52">
        <v>1100</v>
      </c>
    </row>
    <row r="28" spans="1:5">
      <c r="A28" s="373" t="s">
        <v>404</v>
      </c>
      <c r="B28" s="373"/>
      <c r="C28" s="41"/>
      <c r="D28" s="51"/>
      <c r="E28" s="52"/>
    </row>
    <row r="29" spans="1:5">
      <c r="A29" s="377" t="s">
        <v>394</v>
      </c>
      <c r="B29" s="377"/>
      <c r="C29" s="41"/>
      <c r="D29" s="51"/>
      <c r="E29" s="52"/>
    </row>
    <row r="30" spans="1:5" ht="14.25">
      <c r="A30" s="382" t="s">
        <v>405</v>
      </c>
      <c r="B30" s="382"/>
      <c r="C30" s="45" t="s">
        <v>289</v>
      </c>
      <c r="D30" s="53">
        <f t="shared" ref="D30:E30" si="9">SUM(D31:D36)</f>
        <v>1298513.21</v>
      </c>
      <c r="E30" s="42">
        <f t="shared" si="9"/>
        <v>805800</v>
      </c>
    </row>
    <row r="31" spans="1:5">
      <c r="A31" s="377" t="s">
        <v>406</v>
      </c>
      <c r="B31" s="377"/>
      <c r="C31" s="48"/>
      <c r="D31" s="51"/>
      <c r="E31" s="52"/>
    </row>
    <row r="32" spans="1:5">
      <c r="A32" s="377" t="s">
        <v>407</v>
      </c>
      <c r="B32" s="377"/>
      <c r="C32" s="48"/>
      <c r="D32" s="51">
        <v>20001.150000000001</v>
      </c>
      <c r="E32" s="52">
        <v>12400</v>
      </c>
    </row>
    <row r="33" spans="1:5">
      <c r="A33" s="373" t="s">
        <v>408</v>
      </c>
      <c r="B33" s="373"/>
      <c r="C33" s="41"/>
      <c r="D33" s="51">
        <v>36315.599999999999</v>
      </c>
      <c r="E33" s="52">
        <v>22500</v>
      </c>
    </row>
    <row r="34" spans="1:5">
      <c r="A34" s="373" t="s">
        <v>409</v>
      </c>
      <c r="B34" s="373"/>
      <c r="C34" s="41"/>
      <c r="D34" s="51">
        <v>26157.51</v>
      </c>
      <c r="E34" s="52">
        <v>16200</v>
      </c>
    </row>
    <row r="35" spans="1:5">
      <c r="A35" s="373" t="s">
        <v>410</v>
      </c>
      <c r="B35" s="373"/>
      <c r="C35" s="41"/>
      <c r="D35" s="58">
        <f>64188*8.71</f>
        <v>559077.4800000001</v>
      </c>
      <c r="E35" s="52">
        <v>347000</v>
      </c>
    </row>
    <row r="36" spans="1:5">
      <c r="A36" s="377" t="s">
        <v>411</v>
      </c>
      <c r="B36" s="377"/>
      <c r="C36" s="41"/>
      <c r="D36" s="51">
        <v>656961.47</v>
      </c>
      <c r="E36" s="52">
        <v>407700</v>
      </c>
    </row>
    <row r="37" spans="1:5" ht="15">
      <c r="A37" s="384" t="s">
        <v>412</v>
      </c>
      <c r="B37" s="384"/>
      <c r="C37" s="48" t="s">
        <v>290</v>
      </c>
      <c r="D37" s="43">
        <v>0</v>
      </c>
      <c r="E37" s="44"/>
    </row>
    <row r="38" spans="1:5">
      <c r="A38" s="373" t="s">
        <v>413</v>
      </c>
      <c r="B38" s="373"/>
      <c r="C38" s="41"/>
      <c r="D38" s="59"/>
      <c r="E38" s="60"/>
    </row>
    <row r="39" spans="1:5">
      <c r="A39" s="373" t="s">
        <v>414</v>
      </c>
      <c r="B39" s="373"/>
      <c r="C39" s="41"/>
      <c r="D39" s="59"/>
      <c r="E39" s="60"/>
    </row>
    <row r="40" spans="1:5" ht="14.25">
      <c r="A40" s="382" t="s">
        <v>415</v>
      </c>
      <c r="B40" s="382"/>
      <c r="C40" s="45" t="s">
        <v>291</v>
      </c>
      <c r="D40" s="53">
        <f t="shared" ref="D40:E40" si="10">SUM(D41:D55)</f>
        <v>1020039.6699999999</v>
      </c>
      <c r="E40" s="42">
        <f t="shared" si="10"/>
        <v>78600</v>
      </c>
    </row>
    <row r="41" spans="1:5">
      <c r="A41" s="373" t="s">
        <v>416</v>
      </c>
      <c r="B41" s="373"/>
      <c r="C41" s="48"/>
      <c r="D41" s="51">
        <v>24000</v>
      </c>
      <c r="E41" s="52">
        <v>4100</v>
      </c>
    </row>
    <row r="42" spans="1:5">
      <c r="A42" s="377" t="s">
        <v>417</v>
      </c>
      <c r="B42" s="377"/>
      <c r="C42" s="41"/>
      <c r="D42" s="51"/>
      <c r="E42" s="52">
        <f>16.954022988%*D42</f>
        <v>0</v>
      </c>
    </row>
    <row r="43" spans="1:5">
      <c r="A43" s="377" t="s">
        <v>418</v>
      </c>
      <c r="B43" s="377"/>
      <c r="C43" s="48"/>
      <c r="D43" s="51">
        <v>46258.27</v>
      </c>
      <c r="E43" s="52">
        <v>7800</v>
      </c>
    </row>
    <row r="44" spans="1:5">
      <c r="A44" s="377" t="s">
        <v>419</v>
      </c>
      <c r="B44" s="377"/>
      <c r="C44" s="48"/>
      <c r="D44" s="51">
        <v>89739</v>
      </c>
      <c r="E44" s="52">
        <v>15000</v>
      </c>
    </row>
    <row r="45" spans="1:5">
      <c r="A45" s="377" t="s">
        <v>420</v>
      </c>
      <c r="B45" s="377"/>
      <c r="C45" s="48"/>
      <c r="D45" s="51">
        <v>15446</v>
      </c>
      <c r="E45" s="52">
        <v>2600</v>
      </c>
    </row>
    <row r="46" spans="1:5">
      <c r="A46" s="377" t="s">
        <v>421</v>
      </c>
      <c r="B46" s="377"/>
      <c r="C46" s="48"/>
      <c r="D46" s="51">
        <v>28402.799999999999</v>
      </c>
      <c r="E46" s="52">
        <v>4800</v>
      </c>
    </row>
    <row r="47" spans="1:5">
      <c r="A47" s="377" t="s">
        <v>422</v>
      </c>
      <c r="B47" s="377"/>
      <c r="C47" s="48"/>
      <c r="D47" s="51">
        <v>50000</v>
      </c>
      <c r="E47" s="52">
        <v>25000</v>
      </c>
    </row>
    <row r="48" spans="1:5">
      <c r="A48" s="377" t="s">
        <v>423</v>
      </c>
      <c r="B48" s="377"/>
      <c r="C48" s="48"/>
      <c r="D48" s="51"/>
      <c r="E48" s="52">
        <f>16.954022988%*D48</f>
        <v>0</v>
      </c>
    </row>
    <row r="49" spans="1:5">
      <c r="A49" s="383" t="s">
        <v>424</v>
      </c>
      <c r="B49" s="383"/>
      <c r="C49" s="48"/>
      <c r="D49" s="51">
        <v>350000</v>
      </c>
      <c r="E49" s="52">
        <v>0</v>
      </c>
    </row>
    <row r="50" spans="1:5">
      <c r="A50" s="383" t="s">
        <v>425</v>
      </c>
      <c r="B50" s="383"/>
      <c r="C50" s="48"/>
      <c r="D50" s="51">
        <v>150000</v>
      </c>
      <c r="E50" s="52">
        <v>0</v>
      </c>
    </row>
    <row r="51" spans="1:5">
      <c r="A51" s="383" t="s">
        <v>426</v>
      </c>
      <c r="B51" s="383"/>
      <c r="C51" s="48"/>
      <c r="D51" s="51">
        <v>150000</v>
      </c>
      <c r="E51" s="52">
        <v>0</v>
      </c>
    </row>
    <row r="52" spans="1:5">
      <c r="A52" s="377" t="s">
        <v>427</v>
      </c>
      <c r="B52" s="377"/>
      <c r="C52" s="48"/>
      <c r="D52" s="51">
        <v>2400</v>
      </c>
      <c r="E52" s="52">
        <v>500</v>
      </c>
    </row>
    <row r="53" spans="1:5">
      <c r="A53" s="377" t="s">
        <v>428</v>
      </c>
      <c r="B53" s="377"/>
      <c r="C53" s="48"/>
      <c r="D53" s="51"/>
      <c r="E53" s="52">
        <f>16.954022988%*D53</f>
        <v>0</v>
      </c>
    </row>
    <row r="54" spans="1:5">
      <c r="A54" s="377" t="s">
        <v>429</v>
      </c>
      <c r="B54" s="377"/>
      <c r="C54" s="41"/>
      <c r="D54" s="51">
        <v>51393.599999999999</v>
      </c>
      <c r="E54" s="52">
        <v>8200</v>
      </c>
    </row>
    <row r="55" spans="1:5">
      <c r="A55" s="377" t="s">
        <v>430</v>
      </c>
      <c r="B55" s="377"/>
      <c r="C55" s="41"/>
      <c r="D55" s="51">
        <v>62400</v>
      </c>
      <c r="E55" s="52">
        <v>10600</v>
      </c>
    </row>
    <row r="56" spans="1:5" ht="14.25">
      <c r="A56" s="382" t="s">
        <v>431</v>
      </c>
      <c r="B56" s="382"/>
      <c r="C56" s="45" t="s">
        <v>292</v>
      </c>
      <c r="D56" s="53">
        <f t="shared" ref="D56:E56" si="11">SUM(D57:D78)</f>
        <v>801766.9</v>
      </c>
      <c r="E56" s="42">
        <f t="shared" si="11"/>
        <v>36500</v>
      </c>
    </row>
    <row r="57" spans="1:5">
      <c r="A57" s="373" t="s">
        <v>432</v>
      </c>
      <c r="B57" s="373"/>
      <c r="C57" s="41"/>
      <c r="D57" s="51">
        <v>15420</v>
      </c>
      <c r="E57" s="52">
        <v>2600</v>
      </c>
    </row>
    <row r="58" spans="1:5">
      <c r="A58" s="377" t="s">
        <v>433</v>
      </c>
      <c r="B58" s="377"/>
      <c r="C58" s="41"/>
      <c r="D58" s="51"/>
      <c r="E58" s="52">
        <f>D58*16.918918918%</f>
        <v>0</v>
      </c>
    </row>
    <row r="59" spans="1:5">
      <c r="A59" s="377" t="s">
        <v>434</v>
      </c>
      <c r="B59" s="377"/>
      <c r="C59" s="41"/>
      <c r="D59" s="51"/>
      <c r="E59" s="52">
        <f>D59*16.918918918%</f>
        <v>0</v>
      </c>
    </row>
    <row r="60" spans="1:5">
      <c r="A60" s="377" t="s">
        <v>435</v>
      </c>
      <c r="B60" s="377"/>
      <c r="C60" s="41"/>
      <c r="D60" s="51">
        <v>1651</v>
      </c>
      <c r="E60" s="52">
        <v>300</v>
      </c>
    </row>
    <row r="61" spans="1:5">
      <c r="A61" s="377" t="s">
        <v>436</v>
      </c>
      <c r="B61" s="377"/>
      <c r="C61" s="41"/>
      <c r="D61" s="51"/>
      <c r="E61" s="52">
        <f>D61*16.918918918%</f>
        <v>0</v>
      </c>
    </row>
    <row r="62" spans="1:5">
      <c r="A62" s="373" t="s">
        <v>437</v>
      </c>
      <c r="B62" s="373"/>
      <c r="C62" s="41"/>
      <c r="D62" s="51"/>
      <c r="E62" s="52">
        <f>D62*16.918918918%</f>
        <v>0</v>
      </c>
    </row>
    <row r="63" spans="1:5">
      <c r="A63" s="377" t="s">
        <v>438</v>
      </c>
      <c r="B63" s="377"/>
      <c r="C63" s="48"/>
      <c r="D63" s="51">
        <v>7762</v>
      </c>
      <c r="E63" s="52">
        <v>1400</v>
      </c>
    </row>
    <row r="64" spans="1:5">
      <c r="A64" s="377" t="s">
        <v>439</v>
      </c>
      <c r="B64" s="377"/>
      <c r="C64" s="41"/>
      <c r="D64" s="51">
        <v>450000</v>
      </c>
      <c r="E64" s="52">
        <v>0</v>
      </c>
    </row>
    <row r="65" spans="1:5">
      <c r="A65" s="377" t="s">
        <v>440</v>
      </c>
      <c r="B65" s="377"/>
      <c r="C65" s="41"/>
      <c r="D65" s="51"/>
      <c r="E65" s="52">
        <f>D65*16.918918918%</f>
        <v>0</v>
      </c>
    </row>
    <row r="66" spans="1:5">
      <c r="A66" s="377" t="s">
        <v>441</v>
      </c>
      <c r="B66" s="377"/>
      <c r="C66" s="41"/>
      <c r="D66" s="51">
        <v>4597.8999999999996</v>
      </c>
      <c r="E66" s="52">
        <v>800</v>
      </c>
    </row>
    <row r="67" spans="1:5">
      <c r="A67" s="377" t="s">
        <v>442</v>
      </c>
      <c r="B67" s="377"/>
      <c r="C67" s="41"/>
      <c r="D67" s="51"/>
      <c r="E67" s="52">
        <f>D67*16.918918918%</f>
        <v>0</v>
      </c>
    </row>
    <row r="68" spans="1:5">
      <c r="A68" s="377" t="s">
        <v>443</v>
      </c>
      <c r="B68" s="377"/>
      <c r="C68" s="41"/>
      <c r="D68" s="51"/>
      <c r="E68" s="52">
        <f>D68*16.918918918%</f>
        <v>0</v>
      </c>
    </row>
    <row r="69" spans="1:5">
      <c r="A69" s="377" t="s">
        <v>444</v>
      </c>
      <c r="B69" s="377"/>
      <c r="C69" s="41"/>
      <c r="D69" s="51"/>
      <c r="E69" s="52">
        <f>D69*16.918918918%</f>
        <v>0</v>
      </c>
    </row>
    <row r="70" spans="1:5">
      <c r="A70" s="377" t="s">
        <v>445</v>
      </c>
      <c r="B70" s="377"/>
      <c r="C70" s="41"/>
      <c r="D70" s="51"/>
      <c r="E70" s="52">
        <f>D70*16.918918918%</f>
        <v>0</v>
      </c>
    </row>
    <row r="71" spans="1:5">
      <c r="A71" s="377" t="s">
        <v>446</v>
      </c>
      <c r="B71" s="377"/>
      <c r="C71" s="41"/>
      <c r="D71" s="51">
        <v>129276</v>
      </c>
      <c r="E71" s="52">
        <v>19800</v>
      </c>
    </row>
    <row r="72" spans="1:5">
      <c r="A72" s="377" t="s">
        <v>447</v>
      </c>
      <c r="B72" s="377"/>
      <c r="C72" s="41"/>
      <c r="D72" s="51">
        <v>17400</v>
      </c>
      <c r="E72" s="52">
        <v>3000</v>
      </c>
    </row>
    <row r="73" spans="1:5">
      <c r="A73" s="377" t="s">
        <v>448</v>
      </c>
      <c r="B73" s="377"/>
      <c r="C73" s="41"/>
      <c r="D73" s="51">
        <v>62700</v>
      </c>
      <c r="E73" s="52">
        <v>0</v>
      </c>
    </row>
    <row r="74" spans="1:5">
      <c r="A74" s="377" t="s">
        <v>449</v>
      </c>
      <c r="B74" s="377"/>
      <c r="C74" s="41"/>
      <c r="D74" s="51"/>
      <c r="E74" s="52">
        <f>D74*16.918918918%</f>
        <v>0</v>
      </c>
    </row>
    <row r="75" spans="1:5">
      <c r="A75" s="377" t="s">
        <v>450</v>
      </c>
      <c r="B75" s="377"/>
      <c r="C75" s="41"/>
      <c r="D75" s="51">
        <v>24000</v>
      </c>
      <c r="E75" s="52">
        <v>4100</v>
      </c>
    </row>
    <row r="76" spans="1:5">
      <c r="A76" s="377" t="s">
        <v>451</v>
      </c>
      <c r="B76" s="377"/>
      <c r="C76" s="41"/>
      <c r="D76" s="51">
        <v>62200</v>
      </c>
      <c r="E76" s="52">
        <v>0</v>
      </c>
    </row>
    <row r="77" spans="1:5">
      <c r="A77" s="377" t="s">
        <v>452</v>
      </c>
      <c r="B77" s="377"/>
      <c r="C77" s="41"/>
      <c r="D77" s="51">
        <v>17160</v>
      </c>
      <c r="E77" s="52">
        <v>2900</v>
      </c>
    </row>
    <row r="78" spans="1:5">
      <c r="A78" s="377" t="s">
        <v>453</v>
      </c>
      <c r="B78" s="377"/>
      <c r="C78" s="41"/>
      <c r="D78" s="51">
        <v>9600</v>
      </c>
      <c r="E78" s="52">
        <v>1600</v>
      </c>
    </row>
    <row r="79" spans="1:5" ht="14.25">
      <c r="A79" s="378" t="s">
        <v>454</v>
      </c>
      <c r="B79" s="378"/>
      <c r="C79" s="46" t="s">
        <v>295</v>
      </c>
      <c r="D79" s="53">
        <f t="shared" ref="D79:E79" si="12">SUM(D80:D89)</f>
        <v>553737.07999999996</v>
      </c>
      <c r="E79" s="42">
        <f t="shared" si="12"/>
        <v>254600</v>
      </c>
    </row>
    <row r="80" spans="1:5">
      <c r="A80" s="373" t="s">
        <v>455</v>
      </c>
      <c r="B80" s="373"/>
      <c r="C80" s="41"/>
      <c r="D80" s="51">
        <v>480900</v>
      </c>
      <c r="E80" s="52">
        <v>240400</v>
      </c>
    </row>
    <row r="81" spans="1:5">
      <c r="A81" s="373" t="s">
        <v>456</v>
      </c>
      <c r="B81" s="373"/>
      <c r="C81" s="41"/>
      <c r="D81" s="51">
        <v>8600</v>
      </c>
      <c r="E81" s="52">
        <v>4000</v>
      </c>
    </row>
    <row r="82" spans="1:5">
      <c r="A82" s="373" t="s">
        <v>457</v>
      </c>
      <c r="B82" s="373"/>
      <c r="C82" s="41"/>
      <c r="D82" s="51">
        <v>2220</v>
      </c>
      <c r="E82" s="52">
        <v>1100</v>
      </c>
    </row>
    <row r="83" spans="1:5">
      <c r="A83" s="373" t="s">
        <v>458</v>
      </c>
      <c r="B83" s="373"/>
      <c r="C83" s="41"/>
      <c r="D83" s="51">
        <v>15100</v>
      </c>
      <c r="E83" s="52">
        <v>7500</v>
      </c>
    </row>
    <row r="84" spans="1:5">
      <c r="A84" s="375" t="s">
        <v>459</v>
      </c>
      <c r="B84" s="375"/>
      <c r="C84" s="41"/>
      <c r="D84" s="51">
        <v>46917.08</v>
      </c>
      <c r="E84" s="52">
        <v>1600</v>
      </c>
    </row>
    <row r="85" spans="1:5">
      <c r="A85" s="373" t="s">
        <v>460</v>
      </c>
      <c r="B85" s="373"/>
      <c r="C85" s="41"/>
      <c r="D85" s="51"/>
      <c r="E85" s="52">
        <f>49.994512128%*D85</f>
        <v>0</v>
      </c>
    </row>
    <row r="86" spans="1:5">
      <c r="A86" s="373" t="s">
        <v>461</v>
      </c>
      <c r="B86" s="373"/>
      <c r="C86" s="41"/>
      <c r="D86" s="51"/>
      <c r="E86" s="52">
        <f>49.994512128%*D86</f>
        <v>0</v>
      </c>
    </row>
    <row r="87" spans="1:5">
      <c r="A87" s="373" t="s">
        <v>462</v>
      </c>
      <c r="B87" s="373"/>
      <c r="C87" s="41"/>
      <c r="D87" s="51"/>
      <c r="E87" s="52">
        <f>49.994512128%*D87</f>
        <v>0</v>
      </c>
    </row>
    <row r="88" spans="1:5">
      <c r="A88" s="380" t="s">
        <v>463</v>
      </c>
      <c r="B88" s="380"/>
      <c r="C88" s="41"/>
      <c r="D88" s="51"/>
      <c r="E88" s="52">
        <f>49.994512128%*D88</f>
        <v>0</v>
      </c>
    </row>
    <row r="89" spans="1:5">
      <c r="A89" s="373" t="s">
        <v>464</v>
      </c>
      <c r="B89" s="373"/>
      <c r="C89" s="41"/>
      <c r="D89" s="51"/>
      <c r="E89" s="52">
        <f>49.994512128%*D89</f>
        <v>0</v>
      </c>
    </row>
    <row r="90" spans="1:5" ht="16.5">
      <c r="A90" s="381" t="s">
        <v>465</v>
      </c>
      <c r="B90" s="381"/>
      <c r="C90" s="46" t="s">
        <v>99</v>
      </c>
      <c r="D90" s="53">
        <f t="shared" ref="D90:E90" si="13">D91+D99</f>
        <v>1417250.6400000001</v>
      </c>
      <c r="E90" s="42">
        <f t="shared" si="13"/>
        <v>621200</v>
      </c>
    </row>
    <row r="91" spans="1:5" ht="14.25">
      <c r="A91" s="378" t="s">
        <v>466</v>
      </c>
      <c r="B91" s="378"/>
      <c r="C91" s="46" t="s">
        <v>296</v>
      </c>
      <c r="D91" s="53">
        <f>SUM(D92:D98)</f>
        <v>0</v>
      </c>
      <c r="E91" s="42"/>
    </row>
    <row r="92" spans="1:5">
      <c r="A92" s="373" t="s">
        <v>467</v>
      </c>
      <c r="B92" s="373"/>
      <c r="C92" s="41"/>
      <c r="D92" s="59"/>
      <c r="E92" s="60"/>
    </row>
    <row r="93" spans="1:5">
      <c r="A93" s="377" t="s">
        <v>468</v>
      </c>
      <c r="B93" s="377"/>
      <c r="C93" s="41"/>
      <c r="D93" s="59"/>
      <c r="E93" s="60"/>
    </row>
    <row r="94" spans="1:5">
      <c r="A94" s="379" t="s">
        <v>469</v>
      </c>
      <c r="B94" s="379"/>
      <c r="C94" s="41"/>
      <c r="D94" s="59"/>
      <c r="E94" s="60"/>
    </row>
    <row r="95" spans="1:5">
      <c r="A95" s="373" t="s">
        <v>470</v>
      </c>
      <c r="B95" s="373"/>
      <c r="C95" s="48"/>
      <c r="D95" s="59"/>
      <c r="E95" s="60"/>
    </row>
    <row r="96" spans="1:5">
      <c r="A96" s="377" t="s">
        <v>471</v>
      </c>
      <c r="B96" s="377"/>
      <c r="C96" s="48"/>
      <c r="D96" s="59"/>
      <c r="E96" s="60"/>
    </row>
    <row r="97" spans="1:5">
      <c r="A97" s="373" t="s">
        <v>472</v>
      </c>
      <c r="B97" s="373"/>
      <c r="C97" s="48"/>
      <c r="D97" s="59"/>
      <c r="E97" s="60"/>
    </row>
    <row r="98" spans="1:5">
      <c r="A98" s="377" t="s">
        <v>473</v>
      </c>
      <c r="B98" s="377"/>
      <c r="C98" s="48"/>
      <c r="D98" s="59"/>
      <c r="E98" s="60"/>
    </row>
    <row r="99" spans="1:5" ht="14.25">
      <c r="A99" s="378" t="s">
        <v>474</v>
      </c>
      <c r="B99" s="378"/>
      <c r="C99" s="46" t="s">
        <v>107</v>
      </c>
      <c r="D99" s="53">
        <f t="shared" ref="D99:E99" si="14">SUM(D100:D109)</f>
        <v>1417250.6400000001</v>
      </c>
      <c r="E99" s="42">
        <f t="shared" si="14"/>
        <v>621200</v>
      </c>
    </row>
    <row r="100" spans="1:5">
      <c r="A100" s="377" t="s">
        <v>475</v>
      </c>
      <c r="B100" s="377"/>
      <c r="C100" s="48"/>
      <c r="D100" s="59">
        <f>89542.07+6679.89</f>
        <v>96221.96</v>
      </c>
      <c r="E100" s="60">
        <v>48100</v>
      </c>
    </row>
    <row r="101" spans="1:5">
      <c r="A101" s="375" t="s">
        <v>476</v>
      </c>
      <c r="B101" s="375"/>
      <c r="C101" s="41"/>
      <c r="D101" s="51">
        <v>21598</v>
      </c>
      <c r="E101" s="52">
        <v>2000</v>
      </c>
    </row>
    <row r="102" spans="1:5">
      <c r="A102" s="373" t="s">
        <v>477</v>
      </c>
      <c r="B102" s="373"/>
      <c r="C102" s="41"/>
      <c r="D102" s="51">
        <v>31415</v>
      </c>
      <c r="E102" s="52">
        <v>5300</v>
      </c>
    </row>
    <row r="103" spans="1:5">
      <c r="A103" s="61" t="s">
        <v>478</v>
      </c>
      <c r="B103" s="62"/>
      <c r="C103" s="41"/>
      <c r="D103" s="51"/>
      <c r="E103" s="52"/>
    </row>
    <row r="104" spans="1:5">
      <c r="A104" s="373" t="s">
        <v>479</v>
      </c>
      <c r="B104" s="373"/>
      <c r="C104" s="41"/>
      <c r="D104" s="51"/>
      <c r="E104" s="52"/>
    </row>
    <row r="105" spans="1:5">
      <c r="A105" s="373" t="s">
        <v>480</v>
      </c>
      <c r="B105" s="373"/>
      <c r="C105" s="41"/>
      <c r="D105" s="51">
        <f>662400+35100</f>
        <v>697500</v>
      </c>
      <c r="E105" s="52">
        <v>449500</v>
      </c>
    </row>
    <row r="106" spans="1:5">
      <c r="A106" s="373" t="s">
        <v>481</v>
      </c>
      <c r="B106" s="373"/>
      <c r="C106" s="41"/>
      <c r="D106" s="51">
        <v>55102.68</v>
      </c>
      <c r="E106" s="52">
        <v>35500</v>
      </c>
    </row>
    <row r="107" spans="1:5">
      <c r="A107" s="374" t="s">
        <v>482</v>
      </c>
      <c r="B107" s="374"/>
      <c r="C107" s="48"/>
      <c r="D107" s="51">
        <v>510364</v>
      </c>
      <c r="E107" s="52">
        <v>80000</v>
      </c>
    </row>
    <row r="108" spans="1:5">
      <c r="A108" s="375" t="s">
        <v>483</v>
      </c>
      <c r="B108" s="375"/>
      <c r="C108" s="63"/>
      <c r="D108" s="51"/>
      <c r="E108" s="52">
        <f>16.450196225%*D108</f>
        <v>0</v>
      </c>
    </row>
    <row r="109" spans="1:5">
      <c r="A109" s="376" t="s">
        <v>484</v>
      </c>
      <c r="B109" s="376"/>
      <c r="C109" s="41">
        <v>349</v>
      </c>
      <c r="D109" s="51">
        <v>5049</v>
      </c>
      <c r="E109" s="52">
        <v>800</v>
      </c>
    </row>
  </sheetData>
  <mergeCells count="107">
    <mergeCell ref="A8:B8"/>
    <mergeCell ref="A9:B9"/>
    <mergeCell ref="A10:B10"/>
    <mergeCell ref="A11:B11"/>
    <mergeCell ref="A12:B12"/>
    <mergeCell ref="A13:B13"/>
    <mergeCell ref="A1:B2"/>
    <mergeCell ref="C1:C2"/>
    <mergeCell ref="A3:B3"/>
    <mergeCell ref="A4:B4"/>
    <mergeCell ref="A5:B5"/>
    <mergeCell ref="A6:B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4:B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E109"/>
  <sheetViews>
    <sheetView topLeftCell="A4" workbookViewId="0">
      <selection activeCell="D27" sqref="D27"/>
    </sheetView>
  </sheetViews>
  <sheetFormatPr defaultRowHeight="12.75"/>
  <cols>
    <col min="1" max="1" width="43.28515625" customWidth="1"/>
  </cols>
  <sheetData>
    <row r="1" spans="1:5">
      <c r="A1" s="387" t="s">
        <v>377</v>
      </c>
      <c r="B1" s="387"/>
      <c r="C1" s="388" t="s">
        <v>378</v>
      </c>
      <c r="D1" s="38"/>
      <c r="E1" s="37"/>
    </row>
    <row r="2" spans="1:5">
      <c r="A2" s="387"/>
      <c r="B2" s="387"/>
      <c r="C2" s="388"/>
      <c r="D2" s="40" t="s">
        <v>14</v>
      </c>
      <c r="E2" s="39"/>
    </row>
    <row r="3" spans="1:5" ht="15.75">
      <c r="A3" s="389" t="s">
        <v>379</v>
      </c>
      <c r="B3" s="376"/>
      <c r="C3" s="41"/>
      <c r="D3" s="43">
        <f t="shared" ref="D3:E3" si="0">D4+D90</f>
        <v>10202517.5</v>
      </c>
      <c r="E3" s="44">
        <f t="shared" si="0"/>
        <v>5903125</v>
      </c>
    </row>
    <row r="4" spans="1:5" ht="15.75">
      <c r="A4" s="390" t="s">
        <v>380</v>
      </c>
      <c r="B4" s="390"/>
      <c r="C4" s="41">
        <v>200</v>
      </c>
      <c r="D4" s="42">
        <f t="shared" ref="D4:E4" si="1">D5+D20+D79</f>
        <v>8785266.8599999994</v>
      </c>
      <c r="E4" s="42">
        <f t="shared" si="1"/>
        <v>5313125</v>
      </c>
    </row>
    <row r="5" spans="1:5" ht="15.75">
      <c r="A5" s="391" t="s">
        <v>381</v>
      </c>
      <c r="B5" s="391"/>
      <c r="C5" s="45" t="s">
        <v>382</v>
      </c>
      <c r="D5" s="42">
        <f t="shared" ref="D5:E5" si="2">D6+D11+D16</f>
        <v>5098891</v>
      </c>
      <c r="E5" s="42">
        <f t="shared" si="2"/>
        <v>4261900</v>
      </c>
    </row>
    <row r="6" spans="1:5" ht="14.25">
      <c r="A6" s="378" t="s">
        <v>383</v>
      </c>
      <c r="B6" s="378"/>
      <c r="C6" s="46" t="s">
        <v>384</v>
      </c>
      <c r="D6" s="42">
        <f t="shared" ref="D6:E6" si="3">SUM(D7:D10)</f>
        <v>4062200</v>
      </c>
      <c r="E6" s="42">
        <f t="shared" si="3"/>
        <v>3273300</v>
      </c>
    </row>
    <row r="7" spans="1:5" ht="15">
      <c r="A7" s="47"/>
      <c r="B7" s="47"/>
      <c r="C7" s="48"/>
      <c r="D7" s="49">
        <v>3383000</v>
      </c>
      <c r="E7" s="50">
        <v>3273300</v>
      </c>
    </row>
    <row r="8" spans="1:5" ht="15">
      <c r="A8" s="386" t="s">
        <v>385</v>
      </c>
      <c r="B8" s="386"/>
      <c r="C8" s="48"/>
      <c r="D8" s="51"/>
      <c r="E8" s="52"/>
    </row>
    <row r="9" spans="1:5" ht="15">
      <c r="A9" s="386" t="s">
        <v>386</v>
      </c>
      <c r="B9" s="386"/>
      <c r="C9" s="48"/>
      <c r="D9" s="51">
        <f>28300*12</f>
        <v>339600</v>
      </c>
      <c r="E9" s="52"/>
    </row>
    <row r="10" spans="1:5" ht="15">
      <c r="A10" s="386" t="s">
        <v>387</v>
      </c>
      <c r="B10" s="386"/>
      <c r="C10" s="48"/>
      <c r="D10" s="51">
        <f>28300*12</f>
        <v>339600</v>
      </c>
      <c r="E10" s="52"/>
    </row>
    <row r="11" spans="1:5" ht="14.25">
      <c r="A11" s="382" t="s">
        <v>388</v>
      </c>
      <c r="B11" s="382"/>
      <c r="C11" s="45" t="s">
        <v>389</v>
      </c>
      <c r="D11" s="53">
        <f t="shared" ref="D11" si="4">SUM(D12:D15)</f>
        <v>15025</v>
      </c>
      <c r="E11" s="42">
        <f>SUM(E12:E15)</f>
        <v>0</v>
      </c>
    </row>
    <row r="12" spans="1:5">
      <c r="A12" s="373" t="s">
        <v>390</v>
      </c>
      <c r="B12" s="373"/>
      <c r="C12" s="41" t="s">
        <v>391</v>
      </c>
      <c r="D12" s="51">
        <v>15025</v>
      </c>
      <c r="E12" s="52">
        <v>0</v>
      </c>
    </row>
    <row r="13" spans="1:5">
      <c r="A13" s="373" t="s">
        <v>392</v>
      </c>
      <c r="B13" s="373"/>
      <c r="C13" s="41"/>
      <c r="D13" s="51"/>
      <c r="E13" s="52"/>
    </row>
    <row r="14" spans="1:5">
      <c r="A14" s="377" t="s">
        <v>393</v>
      </c>
      <c r="B14" s="377"/>
      <c r="C14" s="48"/>
      <c r="D14" s="51"/>
      <c r="E14" s="52"/>
    </row>
    <row r="15" spans="1:5">
      <c r="A15" s="377" t="s">
        <v>394</v>
      </c>
      <c r="B15" s="377"/>
      <c r="C15" s="48"/>
      <c r="D15" s="51"/>
      <c r="E15" s="52"/>
    </row>
    <row r="16" spans="1:5" ht="14.25">
      <c r="A16" s="382" t="s">
        <v>395</v>
      </c>
      <c r="B16" s="382"/>
      <c r="C16" s="45" t="s">
        <v>312</v>
      </c>
      <c r="D16" s="55">
        <f t="shared" ref="D16" si="5">D7*30.2%</f>
        <v>1021666</v>
      </c>
      <c r="E16" s="55">
        <v>988600</v>
      </c>
    </row>
    <row r="17" spans="1:5" ht="15">
      <c r="A17" s="386" t="s">
        <v>385</v>
      </c>
      <c r="B17" s="386"/>
      <c r="C17" s="41"/>
      <c r="D17" s="56">
        <f>D8*30.2%</f>
        <v>0</v>
      </c>
      <c r="E17" s="57"/>
    </row>
    <row r="18" spans="1:5" ht="15">
      <c r="A18" s="386" t="s">
        <v>386</v>
      </c>
      <c r="B18" s="386"/>
      <c r="C18" s="48"/>
      <c r="D18" s="56">
        <f>D9*30.2%</f>
        <v>102559.2</v>
      </c>
      <c r="E18" s="57"/>
    </row>
    <row r="19" spans="1:5" ht="15">
      <c r="A19" s="386" t="s">
        <v>387</v>
      </c>
      <c r="B19" s="386"/>
      <c r="C19" s="48"/>
      <c r="D19" s="56">
        <f>D10*30.2%</f>
        <v>102559.2</v>
      </c>
      <c r="E19" s="57"/>
    </row>
    <row r="20" spans="1:5" ht="15.75">
      <c r="A20" s="385" t="s">
        <v>396</v>
      </c>
      <c r="B20" s="385"/>
      <c r="C20" s="45" t="s">
        <v>330</v>
      </c>
      <c r="D20" s="53">
        <f t="shared" ref="D20:E20" si="6">D21+D26+D30+D40+D56</f>
        <v>3132638.78</v>
      </c>
      <c r="E20" s="42">
        <f t="shared" si="6"/>
        <v>798625</v>
      </c>
    </row>
    <row r="21" spans="1:5" ht="14.25">
      <c r="A21" s="378" t="s">
        <v>397</v>
      </c>
      <c r="B21" s="378"/>
      <c r="C21" s="46" t="s">
        <v>287</v>
      </c>
      <c r="D21" s="53">
        <f t="shared" ref="D21" si="7">D22+D23+D24+D25</f>
        <v>4896</v>
      </c>
      <c r="E21" s="42">
        <f>E22+E23+E24+E25</f>
        <v>6700</v>
      </c>
    </row>
    <row r="22" spans="1:5">
      <c r="A22" s="377" t="s">
        <v>398</v>
      </c>
      <c r="B22" s="377"/>
      <c r="C22" s="41"/>
      <c r="D22" s="51">
        <v>4896</v>
      </c>
      <c r="E22" s="52">
        <v>6700</v>
      </c>
    </row>
    <row r="23" spans="1:5">
      <c r="A23" s="373" t="s">
        <v>399</v>
      </c>
      <c r="B23" s="373"/>
      <c r="C23" s="41"/>
      <c r="D23" s="51"/>
      <c r="E23" s="52"/>
    </row>
    <row r="24" spans="1:5">
      <c r="A24" s="377" t="s">
        <v>400</v>
      </c>
      <c r="B24" s="377"/>
      <c r="C24" s="48"/>
      <c r="D24" s="51"/>
      <c r="E24" s="52"/>
    </row>
    <row r="25" spans="1:5">
      <c r="A25" s="377" t="s">
        <v>401</v>
      </c>
      <c r="B25" s="377"/>
      <c r="C25" s="41"/>
      <c r="D25" s="51"/>
      <c r="E25" s="52"/>
    </row>
    <row r="26" spans="1:5" ht="14.25">
      <c r="A26" s="382" t="s">
        <v>402</v>
      </c>
      <c r="B26" s="382"/>
      <c r="C26" s="45" t="s">
        <v>288</v>
      </c>
      <c r="D26" s="53">
        <f t="shared" ref="D26" si="8">D27+D28+D29</f>
        <v>7423</v>
      </c>
      <c r="E26" s="42">
        <f>E27+E28+E29</f>
        <v>1000</v>
      </c>
    </row>
    <row r="27" spans="1:5">
      <c r="A27" s="373" t="s">
        <v>403</v>
      </c>
      <c r="B27" s="373"/>
      <c r="C27" s="41"/>
      <c r="D27" s="51">
        <v>7423</v>
      </c>
      <c r="E27" s="52">
        <v>1000</v>
      </c>
    </row>
    <row r="28" spans="1:5">
      <c r="A28" s="373" t="s">
        <v>404</v>
      </c>
      <c r="B28" s="373"/>
      <c r="C28" s="41"/>
      <c r="D28" s="51"/>
      <c r="E28" s="52"/>
    </row>
    <row r="29" spans="1:5">
      <c r="A29" s="377" t="s">
        <v>394</v>
      </c>
      <c r="B29" s="377"/>
      <c r="C29" s="41"/>
      <c r="D29" s="51"/>
      <c r="E29" s="52"/>
    </row>
    <row r="30" spans="1:5" ht="14.25">
      <c r="A30" s="382" t="s">
        <v>405</v>
      </c>
      <c r="B30" s="382"/>
      <c r="C30" s="45" t="s">
        <v>289</v>
      </c>
      <c r="D30" s="53">
        <f t="shared" ref="D30" si="9">SUM(D31:D36)</f>
        <v>1298513.21</v>
      </c>
      <c r="E30" s="42">
        <f>SUM(E31:E36)</f>
        <v>697200</v>
      </c>
    </row>
    <row r="31" spans="1:5">
      <c r="A31" s="377" t="s">
        <v>406</v>
      </c>
      <c r="B31" s="377"/>
      <c r="C31" s="48"/>
      <c r="D31" s="51"/>
      <c r="E31" s="52"/>
    </row>
    <row r="32" spans="1:5">
      <c r="A32" s="377" t="s">
        <v>407</v>
      </c>
      <c r="B32" s="377"/>
      <c r="C32" s="48"/>
      <c r="D32" s="51">
        <v>20001.150000000001</v>
      </c>
      <c r="E32" s="52">
        <v>10700</v>
      </c>
    </row>
    <row r="33" spans="1:5">
      <c r="A33" s="373" t="s">
        <v>408</v>
      </c>
      <c r="B33" s="373"/>
      <c r="C33" s="41"/>
      <c r="D33" s="51">
        <v>36315.599999999999</v>
      </c>
      <c r="E33" s="52">
        <v>19500</v>
      </c>
    </row>
    <row r="34" spans="1:5">
      <c r="A34" s="373" t="s">
        <v>409</v>
      </c>
      <c r="B34" s="373"/>
      <c r="C34" s="41"/>
      <c r="D34" s="51">
        <v>26157.51</v>
      </c>
      <c r="E34" s="52">
        <v>14000</v>
      </c>
    </row>
    <row r="35" spans="1:5">
      <c r="A35" s="373" t="s">
        <v>410</v>
      </c>
      <c r="B35" s="373"/>
      <c r="C35" s="41"/>
      <c r="D35" s="58">
        <f>64188*8.71</f>
        <v>559077.4800000001</v>
      </c>
      <c r="E35" s="52">
        <v>300200</v>
      </c>
    </row>
    <row r="36" spans="1:5">
      <c r="A36" s="377" t="s">
        <v>411</v>
      </c>
      <c r="B36" s="377"/>
      <c r="C36" s="41"/>
      <c r="D36" s="51">
        <v>656961.47</v>
      </c>
      <c r="E36" s="52">
        <v>352800</v>
      </c>
    </row>
    <row r="37" spans="1:5" ht="15">
      <c r="A37" s="384" t="s">
        <v>412</v>
      </c>
      <c r="B37" s="384"/>
      <c r="C37" s="48" t="s">
        <v>290</v>
      </c>
      <c r="D37" s="43">
        <v>0</v>
      </c>
      <c r="E37" s="44"/>
    </row>
    <row r="38" spans="1:5">
      <c r="A38" s="373" t="s">
        <v>413</v>
      </c>
      <c r="B38" s="373"/>
      <c r="C38" s="41"/>
      <c r="D38" s="59"/>
      <c r="E38" s="60"/>
    </row>
    <row r="39" spans="1:5">
      <c r="A39" s="373" t="s">
        <v>414</v>
      </c>
      <c r="B39" s="373"/>
      <c r="C39" s="41"/>
      <c r="D39" s="59"/>
      <c r="E39" s="60"/>
    </row>
    <row r="40" spans="1:5" ht="14.25">
      <c r="A40" s="382" t="s">
        <v>415</v>
      </c>
      <c r="B40" s="382"/>
      <c r="C40" s="45" t="s">
        <v>291</v>
      </c>
      <c r="D40" s="53">
        <f t="shared" ref="D40:E40" si="10">SUM(D41:D55)</f>
        <v>1020039.6699999999</v>
      </c>
      <c r="E40" s="42">
        <f t="shared" si="10"/>
        <v>64025</v>
      </c>
    </row>
    <row r="41" spans="1:5">
      <c r="A41" s="373" t="s">
        <v>416</v>
      </c>
      <c r="B41" s="373"/>
      <c r="C41" s="48"/>
      <c r="D41" s="51">
        <v>24000</v>
      </c>
      <c r="E41" s="52">
        <v>4100</v>
      </c>
    </row>
    <row r="42" spans="1:5">
      <c r="A42" s="377" t="s">
        <v>417</v>
      </c>
      <c r="B42" s="377"/>
      <c r="C42" s="41"/>
      <c r="D42" s="51"/>
      <c r="E42" s="52">
        <f>16.954022988%*D42</f>
        <v>0</v>
      </c>
    </row>
    <row r="43" spans="1:5">
      <c r="A43" s="377" t="s">
        <v>418</v>
      </c>
      <c r="B43" s="377"/>
      <c r="C43" s="48"/>
      <c r="D43" s="51">
        <v>46258.27</v>
      </c>
      <c r="E43" s="52">
        <v>7800</v>
      </c>
    </row>
    <row r="44" spans="1:5">
      <c r="A44" s="377" t="s">
        <v>419</v>
      </c>
      <c r="B44" s="377"/>
      <c r="C44" s="48"/>
      <c r="D44" s="51">
        <v>89739</v>
      </c>
      <c r="E44" s="52">
        <v>15000</v>
      </c>
    </row>
    <row r="45" spans="1:5">
      <c r="A45" s="377" t="s">
        <v>420</v>
      </c>
      <c r="B45" s="377"/>
      <c r="C45" s="48"/>
      <c r="D45" s="51">
        <v>15446</v>
      </c>
      <c r="E45" s="52">
        <v>2600</v>
      </c>
    </row>
    <row r="46" spans="1:5">
      <c r="A46" s="377" t="s">
        <v>421</v>
      </c>
      <c r="B46" s="377"/>
      <c r="C46" s="48"/>
      <c r="D46" s="51">
        <v>28402.799999999999</v>
      </c>
      <c r="E46" s="52">
        <v>4800</v>
      </c>
    </row>
    <row r="47" spans="1:5">
      <c r="A47" s="377" t="s">
        <v>422</v>
      </c>
      <c r="B47" s="377"/>
      <c r="C47" s="48"/>
      <c r="D47" s="51">
        <v>50000</v>
      </c>
      <c r="E47" s="52">
        <v>10425</v>
      </c>
    </row>
    <row r="48" spans="1:5">
      <c r="A48" s="377" t="s">
        <v>423</v>
      </c>
      <c r="B48" s="377"/>
      <c r="C48" s="48"/>
      <c r="D48" s="51"/>
      <c r="E48" s="52">
        <f>16.954022988%*D48</f>
        <v>0</v>
      </c>
    </row>
    <row r="49" spans="1:5">
      <c r="A49" s="383" t="s">
        <v>424</v>
      </c>
      <c r="B49" s="383"/>
      <c r="C49" s="48"/>
      <c r="D49" s="51">
        <v>350000</v>
      </c>
      <c r="E49" s="52">
        <v>0</v>
      </c>
    </row>
    <row r="50" spans="1:5">
      <c r="A50" s="383" t="s">
        <v>425</v>
      </c>
      <c r="B50" s="383"/>
      <c r="C50" s="48"/>
      <c r="D50" s="51">
        <v>150000</v>
      </c>
      <c r="E50" s="52">
        <v>0</v>
      </c>
    </row>
    <row r="51" spans="1:5">
      <c r="A51" s="383" t="s">
        <v>426</v>
      </c>
      <c r="B51" s="383"/>
      <c r="C51" s="48"/>
      <c r="D51" s="51">
        <v>150000</v>
      </c>
      <c r="E51" s="52">
        <v>0</v>
      </c>
    </row>
    <row r="52" spans="1:5">
      <c r="A52" s="377" t="s">
        <v>427</v>
      </c>
      <c r="B52" s="377"/>
      <c r="C52" s="48"/>
      <c r="D52" s="51">
        <v>2400</v>
      </c>
      <c r="E52" s="52">
        <v>500</v>
      </c>
    </row>
    <row r="53" spans="1:5">
      <c r="A53" s="377" t="s">
        <v>428</v>
      </c>
      <c r="B53" s="377"/>
      <c r="C53" s="48"/>
      <c r="D53" s="51"/>
      <c r="E53" s="52">
        <f>16.954022988%*D53</f>
        <v>0</v>
      </c>
    </row>
    <row r="54" spans="1:5">
      <c r="A54" s="377" t="s">
        <v>429</v>
      </c>
      <c r="B54" s="377"/>
      <c r="C54" s="41"/>
      <c r="D54" s="51">
        <v>51393.599999999999</v>
      </c>
      <c r="E54" s="52">
        <v>8200</v>
      </c>
    </row>
    <row r="55" spans="1:5">
      <c r="A55" s="377" t="s">
        <v>430</v>
      </c>
      <c r="B55" s="377"/>
      <c r="C55" s="41"/>
      <c r="D55" s="51">
        <v>62400</v>
      </c>
      <c r="E55" s="52">
        <v>10600</v>
      </c>
    </row>
    <row r="56" spans="1:5" ht="14.25">
      <c r="A56" s="382" t="s">
        <v>431</v>
      </c>
      <c r="B56" s="382"/>
      <c r="C56" s="45" t="s">
        <v>292</v>
      </c>
      <c r="D56" s="53">
        <f t="shared" ref="D56:E56" si="11">SUM(D57:D78)</f>
        <v>801766.9</v>
      </c>
      <c r="E56" s="42">
        <f t="shared" si="11"/>
        <v>29700</v>
      </c>
    </row>
    <row r="57" spans="1:5">
      <c r="A57" s="373" t="s">
        <v>432</v>
      </c>
      <c r="B57" s="373"/>
      <c r="C57" s="41"/>
      <c r="D57" s="51">
        <v>15420</v>
      </c>
      <c r="E57" s="52">
        <v>2600</v>
      </c>
    </row>
    <row r="58" spans="1:5">
      <c r="A58" s="377" t="s">
        <v>433</v>
      </c>
      <c r="B58" s="377"/>
      <c r="C58" s="41"/>
      <c r="D58" s="51"/>
      <c r="E58" s="52">
        <f>D58*16.918918918%</f>
        <v>0</v>
      </c>
    </row>
    <row r="59" spans="1:5">
      <c r="A59" s="377" t="s">
        <v>434</v>
      </c>
      <c r="B59" s="377"/>
      <c r="C59" s="41"/>
      <c r="D59" s="51"/>
      <c r="E59" s="52">
        <f>D59*16.918918918%</f>
        <v>0</v>
      </c>
    </row>
    <row r="60" spans="1:5">
      <c r="A60" s="377" t="s">
        <v>435</v>
      </c>
      <c r="B60" s="377"/>
      <c r="C60" s="41"/>
      <c r="D60" s="51">
        <v>1651</v>
      </c>
      <c r="E60" s="52">
        <v>300</v>
      </c>
    </row>
    <row r="61" spans="1:5">
      <c r="A61" s="377" t="s">
        <v>436</v>
      </c>
      <c r="B61" s="377"/>
      <c r="C61" s="41"/>
      <c r="D61" s="51"/>
      <c r="E61" s="52">
        <f>D61*16.918918918%</f>
        <v>0</v>
      </c>
    </row>
    <row r="62" spans="1:5">
      <c r="A62" s="373" t="s">
        <v>437</v>
      </c>
      <c r="B62" s="373"/>
      <c r="C62" s="41"/>
      <c r="D62" s="51"/>
      <c r="E62" s="52">
        <f>D62*16.918918918%</f>
        <v>0</v>
      </c>
    </row>
    <row r="63" spans="1:5">
      <c r="A63" s="377" t="s">
        <v>438</v>
      </c>
      <c r="B63" s="377"/>
      <c r="C63" s="48"/>
      <c r="D63" s="51">
        <v>7762</v>
      </c>
      <c r="E63" s="52">
        <v>1400</v>
      </c>
    </row>
    <row r="64" spans="1:5">
      <c r="A64" s="377" t="s">
        <v>439</v>
      </c>
      <c r="B64" s="377"/>
      <c r="C64" s="41"/>
      <c r="D64" s="51">
        <v>450000</v>
      </c>
      <c r="E64" s="52">
        <v>0</v>
      </c>
    </row>
    <row r="65" spans="1:5">
      <c r="A65" s="377" t="s">
        <v>440</v>
      </c>
      <c r="B65" s="377"/>
      <c r="C65" s="41"/>
      <c r="D65" s="51"/>
      <c r="E65" s="52">
        <f>D65*16.918918918%</f>
        <v>0</v>
      </c>
    </row>
    <row r="66" spans="1:5">
      <c r="A66" s="377" t="s">
        <v>441</v>
      </c>
      <c r="B66" s="377"/>
      <c r="C66" s="41"/>
      <c r="D66" s="51">
        <v>4597.8999999999996</v>
      </c>
      <c r="E66" s="52">
        <v>800</v>
      </c>
    </row>
    <row r="67" spans="1:5">
      <c r="A67" s="377" t="s">
        <v>442</v>
      </c>
      <c r="B67" s="377"/>
      <c r="C67" s="41"/>
      <c r="D67" s="51"/>
      <c r="E67" s="52">
        <f>D67*16.918918918%</f>
        <v>0</v>
      </c>
    </row>
    <row r="68" spans="1:5">
      <c r="A68" s="377" t="s">
        <v>443</v>
      </c>
      <c r="B68" s="377"/>
      <c r="C68" s="41"/>
      <c r="D68" s="51"/>
      <c r="E68" s="52">
        <f>D68*16.918918918%</f>
        <v>0</v>
      </c>
    </row>
    <row r="69" spans="1:5">
      <c r="A69" s="377" t="s">
        <v>444</v>
      </c>
      <c r="B69" s="377"/>
      <c r="C69" s="41"/>
      <c r="D69" s="51"/>
      <c r="E69" s="52">
        <f>D69*16.918918918%</f>
        <v>0</v>
      </c>
    </row>
    <row r="70" spans="1:5">
      <c r="A70" s="377" t="s">
        <v>445</v>
      </c>
      <c r="B70" s="377"/>
      <c r="C70" s="41"/>
      <c r="D70" s="51"/>
      <c r="E70" s="52">
        <f>D70*16.918918918%</f>
        <v>0</v>
      </c>
    </row>
    <row r="71" spans="1:5">
      <c r="A71" s="377" t="s">
        <v>446</v>
      </c>
      <c r="B71" s="377"/>
      <c r="C71" s="41"/>
      <c r="D71" s="51">
        <v>129276</v>
      </c>
      <c r="E71" s="52">
        <v>13000</v>
      </c>
    </row>
    <row r="72" spans="1:5">
      <c r="A72" s="377" t="s">
        <v>447</v>
      </c>
      <c r="B72" s="377"/>
      <c r="C72" s="41"/>
      <c r="D72" s="51">
        <v>17400</v>
      </c>
      <c r="E72" s="52">
        <v>3000</v>
      </c>
    </row>
    <row r="73" spans="1:5">
      <c r="A73" s="377" t="s">
        <v>448</v>
      </c>
      <c r="B73" s="377"/>
      <c r="C73" s="41"/>
      <c r="D73" s="51">
        <v>62700</v>
      </c>
      <c r="E73" s="52">
        <v>0</v>
      </c>
    </row>
    <row r="74" spans="1:5">
      <c r="A74" s="377" t="s">
        <v>449</v>
      </c>
      <c r="B74" s="377"/>
      <c r="C74" s="41"/>
      <c r="D74" s="51"/>
      <c r="E74" s="52">
        <f>D74*16.918918918%</f>
        <v>0</v>
      </c>
    </row>
    <row r="75" spans="1:5">
      <c r="A75" s="377" t="s">
        <v>450</v>
      </c>
      <c r="B75" s="377"/>
      <c r="C75" s="41"/>
      <c r="D75" s="51">
        <v>24000</v>
      </c>
      <c r="E75" s="52">
        <v>4100</v>
      </c>
    </row>
    <row r="76" spans="1:5">
      <c r="A76" s="377" t="s">
        <v>451</v>
      </c>
      <c r="B76" s="377"/>
      <c r="C76" s="41"/>
      <c r="D76" s="51">
        <v>62200</v>
      </c>
      <c r="E76" s="52">
        <v>0</v>
      </c>
    </row>
    <row r="77" spans="1:5">
      <c r="A77" s="377" t="s">
        <v>452</v>
      </c>
      <c r="B77" s="377"/>
      <c r="C77" s="41"/>
      <c r="D77" s="51">
        <v>17160</v>
      </c>
      <c r="E77" s="52">
        <v>2900</v>
      </c>
    </row>
    <row r="78" spans="1:5">
      <c r="A78" s="377" t="s">
        <v>453</v>
      </c>
      <c r="B78" s="377"/>
      <c r="C78" s="41"/>
      <c r="D78" s="51">
        <v>9600</v>
      </c>
      <c r="E78" s="52">
        <v>1600</v>
      </c>
    </row>
    <row r="79" spans="1:5" ht="14.25">
      <c r="A79" s="378" t="s">
        <v>454</v>
      </c>
      <c r="B79" s="378"/>
      <c r="C79" s="46" t="s">
        <v>295</v>
      </c>
      <c r="D79" s="53">
        <f t="shared" ref="D79:E79" si="12">SUM(D80:D89)</f>
        <v>553737.07999999996</v>
      </c>
      <c r="E79" s="42">
        <f t="shared" si="12"/>
        <v>252600</v>
      </c>
    </row>
    <row r="80" spans="1:5">
      <c r="A80" s="373" t="s">
        <v>455</v>
      </c>
      <c r="B80" s="373"/>
      <c r="C80" s="41"/>
      <c r="D80" s="51">
        <v>480900</v>
      </c>
      <c r="E80" s="52">
        <v>240400</v>
      </c>
    </row>
    <row r="81" spans="1:5">
      <c r="A81" s="373" t="s">
        <v>456</v>
      </c>
      <c r="B81" s="373"/>
      <c r="C81" s="41"/>
      <c r="D81" s="51">
        <v>8600</v>
      </c>
      <c r="E81" s="52">
        <v>4000</v>
      </c>
    </row>
    <row r="82" spans="1:5">
      <c r="A82" s="373" t="s">
        <v>457</v>
      </c>
      <c r="B82" s="373"/>
      <c r="C82" s="41"/>
      <c r="D82" s="51">
        <v>2220</v>
      </c>
      <c r="E82" s="52">
        <v>1100</v>
      </c>
    </row>
    <row r="83" spans="1:5">
      <c r="A83" s="373" t="s">
        <v>458</v>
      </c>
      <c r="B83" s="373"/>
      <c r="C83" s="41"/>
      <c r="D83" s="51">
        <v>15100</v>
      </c>
      <c r="E83" s="52">
        <v>7100</v>
      </c>
    </row>
    <row r="84" spans="1:5">
      <c r="A84" s="375" t="s">
        <v>459</v>
      </c>
      <c r="B84" s="375"/>
      <c r="C84" s="41"/>
      <c r="D84" s="51">
        <v>46917.08</v>
      </c>
      <c r="E84" s="52">
        <v>0</v>
      </c>
    </row>
    <row r="85" spans="1:5">
      <c r="A85" s="373" t="s">
        <v>460</v>
      </c>
      <c r="B85" s="373"/>
      <c r="C85" s="41"/>
      <c r="D85" s="51"/>
      <c r="E85" s="52">
        <f>49.994512128%*D85</f>
        <v>0</v>
      </c>
    </row>
    <row r="86" spans="1:5">
      <c r="A86" s="373" t="s">
        <v>461</v>
      </c>
      <c r="B86" s="373"/>
      <c r="C86" s="41"/>
      <c r="D86" s="51"/>
      <c r="E86" s="52">
        <f>49.994512128%*D86</f>
        <v>0</v>
      </c>
    </row>
    <row r="87" spans="1:5">
      <c r="A87" s="373" t="s">
        <v>462</v>
      </c>
      <c r="B87" s="373"/>
      <c r="C87" s="41"/>
      <c r="D87" s="51"/>
      <c r="E87" s="52">
        <f>49.994512128%*D87</f>
        <v>0</v>
      </c>
    </row>
    <row r="88" spans="1:5">
      <c r="A88" s="380" t="s">
        <v>463</v>
      </c>
      <c r="B88" s="380"/>
      <c r="C88" s="41"/>
      <c r="D88" s="51"/>
      <c r="E88" s="52">
        <f>49.994512128%*D88</f>
        <v>0</v>
      </c>
    </row>
    <row r="89" spans="1:5">
      <c r="A89" s="373" t="s">
        <v>464</v>
      </c>
      <c r="B89" s="373"/>
      <c r="C89" s="41"/>
      <c r="D89" s="51"/>
      <c r="E89" s="52">
        <f>49.994512128%*D89</f>
        <v>0</v>
      </c>
    </row>
    <row r="90" spans="1:5" ht="16.5">
      <c r="A90" s="381" t="s">
        <v>465</v>
      </c>
      <c r="B90" s="381"/>
      <c r="C90" s="46" t="s">
        <v>99</v>
      </c>
      <c r="D90" s="53">
        <f t="shared" ref="D90:E90" si="13">D91+D99</f>
        <v>1417250.6400000001</v>
      </c>
      <c r="E90" s="42">
        <f t="shared" si="13"/>
        <v>590000</v>
      </c>
    </row>
    <row r="91" spans="1:5" ht="14.25">
      <c r="A91" s="378" t="s">
        <v>466</v>
      </c>
      <c r="B91" s="378"/>
      <c r="C91" s="46" t="s">
        <v>296</v>
      </c>
      <c r="D91" s="53">
        <f>SUM(D92:D98)</f>
        <v>0</v>
      </c>
      <c r="E91" s="42"/>
    </row>
    <row r="92" spans="1:5">
      <c r="A92" s="373" t="s">
        <v>467</v>
      </c>
      <c r="B92" s="373"/>
      <c r="C92" s="41"/>
      <c r="D92" s="59"/>
      <c r="E92" s="60"/>
    </row>
    <row r="93" spans="1:5">
      <c r="A93" s="377" t="s">
        <v>468</v>
      </c>
      <c r="B93" s="377"/>
      <c r="C93" s="41"/>
      <c r="D93" s="59"/>
      <c r="E93" s="60"/>
    </row>
    <row r="94" spans="1:5">
      <c r="A94" s="379" t="s">
        <v>469</v>
      </c>
      <c r="B94" s="379"/>
      <c r="C94" s="41"/>
      <c r="D94" s="59"/>
      <c r="E94" s="60"/>
    </row>
    <row r="95" spans="1:5">
      <c r="A95" s="373" t="s">
        <v>470</v>
      </c>
      <c r="B95" s="373"/>
      <c r="C95" s="48"/>
      <c r="D95" s="59"/>
      <c r="E95" s="60"/>
    </row>
    <row r="96" spans="1:5">
      <c r="A96" s="377" t="s">
        <v>471</v>
      </c>
      <c r="B96" s="377"/>
      <c r="C96" s="48"/>
      <c r="D96" s="59"/>
      <c r="E96" s="60"/>
    </row>
    <row r="97" spans="1:5">
      <c r="A97" s="373" t="s">
        <v>472</v>
      </c>
      <c r="B97" s="373"/>
      <c r="C97" s="48"/>
      <c r="D97" s="59"/>
      <c r="E97" s="60"/>
    </row>
    <row r="98" spans="1:5">
      <c r="A98" s="377" t="s">
        <v>473</v>
      </c>
      <c r="B98" s="377"/>
      <c r="C98" s="48"/>
      <c r="D98" s="59"/>
      <c r="E98" s="60"/>
    </row>
    <row r="99" spans="1:5" ht="14.25">
      <c r="A99" s="378" t="s">
        <v>474</v>
      </c>
      <c r="B99" s="378"/>
      <c r="C99" s="46" t="s">
        <v>107</v>
      </c>
      <c r="D99" s="53">
        <f t="shared" ref="D99:E99" si="14">SUM(D100:D109)</f>
        <v>1417250.6400000001</v>
      </c>
      <c r="E99" s="42">
        <f t="shared" si="14"/>
        <v>590000</v>
      </c>
    </row>
    <row r="100" spans="1:5">
      <c r="A100" s="377" t="s">
        <v>475</v>
      </c>
      <c r="B100" s="377"/>
      <c r="C100" s="48"/>
      <c r="D100" s="59">
        <f>89542.07+6679.89</f>
        <v>96221.96</v>
      </c>
      <c r="E100" s="60">
        <v>48100</v>
      </c>
    </row>
    <row r="101" spans="1:5">
      <c r="A101" s="375" t="s">
        <v>476</v>
      </c>
      <c r="B101" s="375"/>
      <c r="C101" s="41"/>
      <c r="D101" s="51">
        <v>21598</v>
      </c>
      <c r="E101" s="52">
        <v>2000</v>
      </c>
    </row>
    <row r="102" spans="1:5">
      <c r="A102" s="373" t="s">
        <v>477</v>
      </c>
      <c r="B102" s="373"/>
      <c r="C102" s="41"/>
      <c r="D102" s="51">
        <v>31415</v>
      </c>
      <c r="E102" s="52">
        <v>5300</v>
      </c>
    </row>
    <row r="103" spans="1:5">
      <c r="A103" s="61" t="s">
        <v>478</v>
      </c>
      <c r="B103" s="62"/>
      <c r="C103" s="41"/>
      <c r="D103" s="51"/>
      <c r="E103" s="52"/>
    </row>
    <row r="104" spans="1:5">
      <c r="A104" s="373" t="s">
        <v>479</v>
      </c>
      <c r="B104" s="373"/>
      <c r="C104" s="41"/>
      <c r="D104" s="51"/>
      <c r="E104" s="52"/>
    </row>
    <row r="105" spans="1:5">
      <c r="A105" s="373" t="s">
        <v>480</v>
      </c>
      <c r="B105" s="373"/>
      <c r="C105" s="41"/>
      <c r="D105" s="51">
        <f>662400+35100</f>
        <v>697500</v>
      </c>
      <c r="E105" s="52">
        <f>449500-16200</f>
        <v>433300</v>
      </c>
    </row>
    <row r="106" spans="1:5">
      <c r="A106" s="373" t="s">
        <v>481</v>
      </c>
      <c r="B106" s="373"/>
      <c r="C106" s="41"/>
      <c r="D106" s="51">
        <v>55102.68</v>
      </c>
      <c r="E106" s="52">
        <v>35500</v>
      </c>
    </row>
    <row r="107" spans="1:5">
      <c r="A107" s="374" t="s">
        <v>482</v>
      </c>
      <c r="B107" s="374"/>
      <c r="C107" s="48"/>
      <c r="D107" s="51">
        <v>510364</v>
      </c>
      <c r="E107" s="52">
        <v>65000</v>
      </c>
    </row>
    <row r="108" spans="1:5">
      <c r="A108" s="375" t="s">
        <v>483</v>
      </c>
      <c r="B108" s="375"/>
      <c r="C108" s="63"/>
      <c r="D108" s="51"/>
      <c r="E108" s="52">
        <f>16.450196225%*D108</f>
        <v>0</v>
      </c>
    </row>
    <row r="109" spans="1:5">
      <c r="A109" s="376" t="s">
        <v>484</v>
      </c>
      <c r="B109" s="376"/>
      <c r="C109" s="41">
        <v>349</v>
      </c>
      <c r="D109" s="51">
        <v>5049</v>
      </c>
      <c r="E109" s="52">
        <v>800</v>
      </c>
    </row>
  </sheetData>
  <mergeCells count="107">
    <mergeCell ref="A8:B8"/>
    <mergeCell ref="A9:B9"/>
    <mergeCell ref="A10:B10"/>
    <mergeCell ref="A11:B11"/>
    <mergeCell ref="A12:B12"/>
    <mergeCell ref="A13:B13"/>
    <mergeCell ref="A1:B2"/>
    <mergeCell ref="C1:C2"/>
    <mergeCell ref="A3:B3"/>
    <mergeCell ref="A4:B4"/>
    <mergeCell ref="A5:B5"/>
    <mergeCell ref="A6:B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4:B10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стр.1_4</vt:lpstr>
      <vt:lpstr>стр.5_6</vt:lpstr>
      <vt:lpstr>2021</vt:lpstr>
      <vt:lpstr>2022</vt:lpstr>
      <vt:lpstr>2023</vt:lpstr>
      <vt:lpstr>Лист1</vt:lpstr>
      <vt:lpstr>стр.1_4!Заголовки_для_печати</vt:lpstr>
      <vt:lpstr>стр.5_6!Заголовки_для_печати</vt:lpstr>
      <vt:lpstr>стр.1_4!Область_печати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2020-12-23T09:23:22Z</cp:lastPrinted>
  <dcterms:created xsi:type="dcterms:W3CDTF">2011-01-11T10:25:48Z</dcterms:created>
  <dcterms:modified xsi:type="dcterms:W3CDTF">2021-05-24T08:11:09Z</dcterms:modified>
</cp:coreProperties>
</file>